
<file path=[Content_Types].xml><?xml version="1.0" encoding="utf-8"?>
<Types xmlns="http://schemas.openxmlformats.org/package/2006/content-types">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Default Extension="png" ContentType="image/png"/>
  <Override PartName="/xl/worksheets/sheet4.xml" ContentType="application/vnd.openxmlformats-officedocument.spreadsheetml.worksheet+xml"/>
  <Default Extension="xml" ContentType="application/xml"/>
  <Default Extension="wmf" ContentType="image/x-wmf"/>
  <Override PartName="/docProps/app.xml" ContentType="application/vnd.openxmlformats-officedocument.extended-properties+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drawings/drawing3.xml" ContentType="application/vnd.openxmlformats-officedocument.drawing+xml"/>
  <Default Extension="docx" ContentType="application/vnd.openxmlformats-officedocument.wordprocessingml.document"/>
  <Default Extension="vml" ContentType="application/vnd.openxmlformats-officedocument.vmlDrawing"/>
  <Override PartName="/xl/worksheets/sheet3.xml" ContentType="application/vnd.openxmlformats-officedocument.spreadsheetml.worksheet+xml"/>
  <Default Extension="rels" ContentType="application/vnd.openxmlformats-package.relationships+xml"/>
  <Default Extension="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heckCompatibility="1" autoCompressPictures="0"/>
  <bookViews>
    <workbookView xWindow="1040" yWindow="1040" windowWidth="23080" windowHeight="15600" tabRatio="500"/>
  </bookViews>
  <sheets>
    <sheet name="INTRODUCTION+DISCLAIMERS" sheetId="5" r:id="rId1"/>
    <sheet name="Summary" sheetId="1" r:id="rId2"/>
    <sheet name="PE ADJS SIMPLE" sheetId="4" r:id="rId3"/>
    <sheet name="STAT 1 CALCS - IGNORE" sheetId="2" state="hidden" r:id="rId4"/>
  </sheets>
  <definedNames>
    <definedName name="_Toc277174429" localSheetId="1">Summary!$A$313</definedName>
    <definedName name="_Toc277174430" localSheetId="1">Summary!$A$315</definedName>
    <definedName name="yesno">#REF!</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39" i="4"/>
  <c r="D112"/>
  <c r="D121"/>
  <c r="D53"/>
  <c r="D66"/>
  <c r="I112"/>
  <c r="I114"/>
  <c r="I116"/>
  <c r="I118"/>
  <c r="I121"/>
  <c r="D124"/>
  <c r="D55"/>
  <c r="D68"/>
  <c r="D57"/>
  <c r="D70"/>
  <c r="D59"/>
  <c r="D72"/>
  <c r="D79"/>
  <c r="D81"/>
  <c r="D134"/>
  <c r="H112"/>
  <c r="H121"/>
  <c r="G112"/>
  <c r="G121"/>
  <c r="F112"/>
  <c r="F121"/>
  <c r="E112"/>
  <c r="E121"/>
  <c r="F55"/>
  <c r="F68"/>
  <c r="F57"/>
  <c r="F70"/>
  <c r="F59"/>
  <c r="F72"/>
  <c r="F79"/>
  <c r="F53"/>
  <c r="D11"/>
  <c r="D133"/>
  <c r="D84"/>
  <c r="D90"/>
  <c r="I110"/>
  <c r="M53"/>
  <c r="L53"/>
  <c r="K53"/>
  <c r="J53"/>
  <c r="I53"/>
  <c r="H53"/>
  <c r="G53"/>
  <c r="E53"/>
  <c r="M59"/>
  <c r="L59"/>
  <c r="K59"/>
  <c r="J59"/>
  <c r="I59"/>
  <c r="H59"/>
  <c r="G59"/>
  <c r="E59"/>
  <c r="M57"/>
  <c r="L57"/>
  <c r="K57"/>
  <c r="J57"/>
  <c r="I57"/>
  <c r="H57"/>
  <c r="G57"/>
  <c r="E57"/>
  <c r="M55"/>
  <c r="L55"/>
  <c r="K55"/>
  <c r="J55"/>
  <c r="I55"/>
  <c r="H55"/>
  <c r="G55"/>
  <c r="E55"/>
  <c r="E68"/>
  <c r="E70"/>
  <c r="E72"/>
  <c r="E79"/>
  <c r="D143"/>
  <c r="H156"/>
  <c r="G156"/>
  <c r="F156"/>
  <c r="E156"/>
  <c r="D156"/>
  <c r="E143"/>
  <c r="F143"/>
  <c r="G143"/>
  <c r="H143"/>
  <c r="I143"/>
  <c r="J143"/>
  <c r="K143"/>
  <c r="L143"/>
  <c r="M143"/>
  <c r="M68"/>
  <c r="M70"/>
  <c r="M72"/>
  <c r="M79"/>
  <c r="L68"/>
  <c r="L70"/>
  <c r="L72"/>
  <c r="L79"/>
  <c r="K68"/>
  <c r="K70"/>
  <c r="K72"/>
  <c r="K79"/>
  <c r="J68"/>
  <c r="J70"/>
  <c r="J72"/>
  <c r="J79"/>
  <c r="I68"/>
  <c r="I70"/>
  <c r="I72"/>
  <c r="I79"/>
  <c r="H68"/>
  <c r="H70"/>
  <c r="H72"/>
  <c r="H79"/>
  <c r="G68"/>
  <c r="G70"/>
  <c r="G72"/>
  <c r="G79"/>
  <c r="M87"/>
  <c r="L87"/>
  <c r="K87"/>
  <c r="J87"/>
  <c r="I87"/>
  <c r="H87"/>
  <c r="G87"/>
  <c r="F87"/>
  <c r="E87"/>
  <c r="D64"/>
  <c r="D88"/>
  <c r="D87"/>
  <c r="D51"/>
  <c r="D37"/>
  <c r="D24"/>
  <c r="E124"/>
  <c r="F124"/>
  <c r="D127"/>
  <c r="D130"/>
  <c r="D102"/>
  <c r="D160"/>
  <c r="M149"/>
  <c r="M151"/>
  <c r="L149"/>
  <c r="L151"/>
  <c r="K149"/>
  <c r="K151"/>
  <c r="J149"/>
  <c r="J151"/>
  <c r="I149"/>
  <c r="I151"/>
  <c r="H149"/>
  <c r="H151"/>
  <c r="G149"/>
  <c r="G151"/>
  <c r="F149"/>
  <c r="F151"/>
  <c r="D149"/>
  <c r="D151"/>
  <c r="E149"/>
  <c r="E151"/>
  <c r="D110"/>
  <c r="E110"/>
  <c r="F110"/>
  <c r="G110"/>
  <c r="H110"/>
  <c r="M11"/>
  <c r="M133"/>
  <c r="L11"/>
  <c r="L133"/>
  <c r="K11"/>
  <c r="K133"/>
  <c r="J11"/>
  <c r="J133"/>
  <c r="I11"/>
  <c r="I133"/>
  <c r="H11"/>
  <c r="H133"/>
  <c r="G11"/>
  <c r="G133"/>
  <c r="F11"/>
  <c r="F133"/>
  <c r="E11"/>
  <c r="E133"/>
  <c r="M64"/>
  <c r="M88"/>
  <c r="L64"/>
  <c r="L88"/>
  <c r="K64"/>
  <c r="K88"/>
  <c r="J64"/>
  <c r="J88"/>
  <c r="I64"/>
  <c r="I88"/>
  <c r="H64"/>
  <c r="H88"/>
  <c r="G64"/>
  <c r="G88"/>
  <c r="F64"/>
  <c r="F88"/>
  <c r="E64"/>
  <c r="E88"/>
  <c r="M51"/>
  <c r="L51"/>
  <c r="K51"/>
  <c r="J51"/>
  <c r="I51"/>
  <c r="H51"/>
  <c r="G51"/>
  <c r="F51"/>
  <c r="E51"/>
  <c r="M37"/>
  <c r="L37"/>
  <c r="K37"/>
  <c r="J37"/>
  <c r="I37"/>
  <c r="H37"/>
  <c r="G37"/>
  <c r="F37"/>
  <c r="E37"/>
  <c r="M24"/>
  <c r="L24"/>
  <c r="K24"/>
  <c r="J24"/>
  <c r="I24"/>
  <c r="H24"/>
  <c r="G24"/>
  <c r="F24"/>
  <c r="E24"/>
  <c r="F39"/>
  <c r="F66"/>
  <c r="F81"/>
  <c r="E39"/>
  <c r="E66"/>
  <c r="E81"/>
  <c r="E134"/>
  <c r="F134"/>
  <c r="F102"/>
  <c r="G39"/>
  <c r="G66"/>
  <c r="G81"/>
  <c r="G134"/>
  <c r="G102"/>
  <c r="H39"/>
  <c r="H66"/>
  <c r="H81"/>
  <c r="H134"/>
  <c r="H102"/>
  <c r="I39"/>
  <c r="I66"/>
  <c r="I81"/>
  <c r="I134"/>
  <c r="I102"/>
  <c r="J39"/>
  <c r="J66"/>
  <c r="J81"/>
  <c r="J134"/>
  <c r="J102"/>
  <c r="K39"/>
  <c r="K66"/>
  <c r="K81"/>
  <c r="K134"/>
  <c r="K102"/>
  <c r="L39"/>
  <c r="L66"/>
  <c r="L81"/>
  <c r="L134"/>
  <c r="L102"/>
  <c r="M39"/>
  <c r="M66"/>
  <c r="M81"/>
  <c r="M134"/>
  <c r="M102"/>
  <c r="E102"/>
  <c r="M84"/>
  <c r="M90"/>
  <c r="L84"/>
  <c r="L90"/>
  <c r="K84"/>
  <c r="K90"/>
  <c r="J84"/>
  <c r="J90"/>
  <c r="I84"/>
  <c r="I90"/>
  <c r="H84"/>
  <c r="H90"/>
  <c r="G84"/>
  <c r="G90"/>
  <c r="F84"/>
  <c r="F90"/>
  <c r="E84"/>
  <c r="E90"/>
  <c r="D85"/>
  <c r="E85"/>
  <c r="F85"/>
  <c r="I85"/>
  <c r="K85"/>
  <c r="M85"/>
  <c r="H85"/>
  <c r="J85"/>
  <c r="L85"/>
  <c r="G85"/>
  <c r="L40" i="2"/>
  <c r="I40"/>
  <c r="E40"/>
  <c r="I69"/>
  <c r="I102"/>
  <c r="J69"/>
  <c r="J102"/>
  <c r="K69"/>
  <c r="K102"/>
  <c r="L41"/>
  <c r="H41"/>
  <c r="E41"/>
  <c r="E47"/>
  <c r="F47"/>
  <c r="H70"/>
  <c r="H103"/>
  <c r="I70"/>
  <c r="I103"/>
  <c r="J70"/>
  <c r="J103"/>
  <c r="K70"/>
  <c r="K103"/>
  <c r="L42"/>
  <c r="G42"/>
  <c r="E42"/>
  <c r="G71"/>
  <c r="G104"/>
  <c r="H71"/>
  <c r="H104"/>
  <c r="I71"/>
  <c r="I104"/>
  <c r="J71"/>
  <c r="J104"/>
  <c r="K71"/>
  <c r="K104"/>
  <c r="E180"/>
  <c r="G278"/>
  <c r="F286"/>
  <c r="G291"/>
  <c r="O291"/>
  <c r="M291"/>
  <c r="K291"/>
  <c r="I291"/>
  <c r="L68"/>
  <c r="L80"/>
  <c r="J80"/>
  <c r="F65"/>
  <c r="L69"/>
  <c r="L81"/>
  <c r="I81"/>
  <c r="L70"/>
  <c r="L82"/>
  <c r="H82"/>
  <c r="L71"/>
  <c r="L83"/>
  <c r="G83"/>
  <c r="L67"/>
  <c r="K67"/>
  <c r="L79"/>
  <c r="K79"/>
  <c r="P278"/>
  <c r="O278"/>
  <c r="N278"/>
  <c r="M278"/>
  <c r="L278"/>
  <c r="K278"/>
  <c r="J278"/>
  <c r="I278"/>
  <c r="H278"/>
  <c r="G345"/>
  <c r="E214"/>
  <c r="F287"/>
  <c r="A213"/>
  <c r="P345"/>
  <c r="E223"/>
  <c r="O345"/>
  <c r="E222"/>
  <c r="N345"/>
  <c r="E221"/>
  <c r="M345"/>
  <c r="E220"/>
  <c r="L345"/>
  <c r="E219"/>
  <c r="K345"/>
  <c r="E218"/>
  <c r="J345"/>
  <c r="E217"/>
  <c r="I345"/>
  <c r="E216"/>
  <c r="H345"/>
  <c r="E215"/>
  <c r="E154"/>
  <c r="E345"/>
  <c r="E298"/>
  <c r="I234"/>
  <c r="I235"/>
  <c r="I236"/>
  <c r="I237"/>
  <c r="I238"/>
  <c r="I239"/>
  <c r="I240"/>
  <c r="E291"/>
  <c r="I41"/>
  <c r="E311"/>
  <c r="K80"/>
  <c r="K81"/>
  <c r="J81"/>
  <c r="K82"/>
  <c r="J82"/>
  <c r="I82"/>
  <c r="K83"/>
  <c r="J83"/>
  <c r="I83"/>
  <c r="H83"/>
  <c r="K68"/>
  <c r="K42"/>
  <c r="J42"/>
  <c r="K41"/>
  <c r="J41"/>
  <c r="I42"/>
  <c r="H42"/>
  <c r="K40"/>
  <c r="J40"/>
  <c r="J68"/>
  <c r="E68"/>
  <c r="E69"/>
  <c r="F69"/>
  <c r="E81"/>
  <c r="F81"/>
  <c r="E70"/>
  <c r="F70"/>
  <c r="E82"/>
  <c r="F82"/>
  <c r="E307"/>
  <c r="F90"/>
  <c r="E103"/>
  <c r="F91"/>
  <c r="G91"/>
  <c r="E83"/>
  <c r="F83"/>
  <c r="E71"/>
  <c r="G90"/>
  <c r="F68"/>
  <c r="E104"/>
  <c r="E102"/>
  <c r="E80"/>
  <c r="F80"/>
  <c r="E79"/>
  <c r="F79"/>
  <c r="E67"/>
  <c r="E48"/>
  <c r="F48"/>
  <c r="F42"/>
  <c r="F53"/>
  <c r="E46"/>
  <c r="F46"/>
  <c r="F40"/>
  <c r="H291"/>
  <c r="J291"/>
  <c r="L291"/>
  <c r="N291"/>
  <c r="P291"/>
  <c r="F41"/>
  <c r="F52"/>
  <c r="F71"/>
  <c r="F92"/>
  <c r="E111"/>
  <c r="E112"/>
  <c r="F51"/>
  <c r="F67"/>
  <c r="F88"/>
  <c r="F89"/>
  <c r="G92"/>
  <c r="E110"/>
  <c r="G88"/>
  <c r="G89"/>
  <c r="E157"/>
  <c r="E169"/>
  <c r="E164"/>
  <c r="E198"/>
  <c r="E202"/>
  <c r="E203"/>
  <c r="E204"/>
  <c r="E205"/>
  <c r="E206"/>
  <c r="E207"/>
  <c r="E199"/>
  <c r="E200"/>
  <c r="E201"/>
  <c r="G294"/>
  <c r="G322"/>
  <c r="E249"/>
  <c r="G335"/>
  <c r="E261"/>
  <c r="E182"/>
  <c r="I322"/>
  <c r="I335"/>
  <c r="E183"/>
  <c r="J322"/>
  <c r="J335"/>
  <c r="E189"/>
  <c r="P322"/>
  <c r="P335"/>
  <c r="E187"/>
  <c r="N322"/>
  <c r="N335"/>
  <c r="E185"/>
  <c r="L322"/>
  <c r="L335"/>
  <c r="E188"/>
  <c r="O322"/>
  <c r="O335"/>
  <c r="E186"/>
  <c r="M322"/>
  <c r="M335"/>
  <c r="E184"/>
  <c r="K322"/>
  <c r="K335"/>
  <c r="E251"/>
  <c r="E252"/>
  <c r="E253"/>
  <c r="E254"/>
  <c r="E255"/>
  <c r="E256"/>
  <c r="E257"/>
  <c r="E258"/>
  <c r="E181"/>
  <c r="E250"/>
  <c r="H322"/>
  <c r="H335"/>
  <c r="H294"/>
  <c r="I294"/>
  <c r="P294"/>
  <c r="O294"/>
  <c r="N294"/>
  <c r="M294"/>
  <c r="L294"/>
  <c r="K294"/>
  <c r="J294"/>
  <c r="P119"/>
  <c r="P120"/>
  <c r="P124"/>
  <c r="F240"/>
  <c r="O119"/>
  <c r="O120"/>
  <c r="O124"/>
  <c r="F239"/>
  <c r="N119"/>
  <c r="N123"/>
  <c r="N120"/>
  <c r="N124"/>
  <c r="F238"/>
  <c r="M119"/>
  <c r="M120"/>
  <c r="M124"/>
  <c r="F237"/>
  <c r="L119"/>
  <c r="L120"/>
  <c r="L124"/>
  <c r="F236"/>
  <c r="K119"/>
  <c r="K120"/>
  <c r="K124"/>
  <c r="F235"/>
  <c r="P137"/>
  <c r="O136"/>
  <c r="P136"/>
  <c r="P135"/>
  <c r="O135"/>
  <c r="N135"/>
  <c r="P134"/>
  <c r="O134"/>
  <c r="N134"/>
  <c r="M134"/>
  <c r="P133"/>
  <c r="O133"/>
  <c r="N133"/>
  <c r="M133"/>
  <c r="L133"/>
  <c r="P131"/>
  <c r="O131"/>
  <c r="N131"/>
  <c r="M131"/>
  <c r="L131"/>
  <c r="K131"/>
  <c r="J131"/>
  <c r="P130"/>
  <c r="O130"/>
  <c r="N130"/>
  <c r="M130"/>
  <c r="L130"/>
  <c r="K130"/>
  <c r="J130"/>
  <c r="P123"/>
  <c r="O123"/>
  <c r="M123"/>
  <c r="L123"/>
  <c r="K123"/>
  <c r="J119"/>
  <c r="J123"/>
  <c r="K132"/>
  <c r="L132"/>
  <c r="M132"/>
  <c r="N132"/>
  <c r="O132"/>
  <c r="P132"/>
  <c r="J120"/>
  <c r="J124"/>
  <c r="F234"/>
  <c r="I119"/>
  <c r="I123"/>
  <c r="I120"/>
  <c r="I124"/>
  <c r="F233"/>
  <c r="I130"/>
  <c r="H119"/>
  <c r="H120"/>
  <c r="H124"/>
  <c r="F232"/>
  <c r="H123"/>
  <c r="G275"/>
  <c r="G295"/>
  <c r="G298"/>
  <c r="G303"/>
  <c r="G308"/>
  <c r="G309"/>
  <c r="G311"/>
  <c r="G304"/>
  <c r="G316"/>
  <c r="J275"/>
  <c r="J295"/>
  <c r="J298"/>
  <c r="K275"/>
  <c r="K295"/>
  <c r="K298"/>
  <c r="L275"/>
  <c r="L295"/>
  <c r="L298"/>
  <c r="M275"/>
  <c r="M295"/>
  <c r="M298"/>
  <c r="N275"/>
  <c r="N295"/>
  <c r="N298"/>
  <c r="O275"/>
  <c r="O295"/>
  <c r="O298"/>
  <c r="P275"/>
  <c r="P295"/>
  <c r="P298"/>
  <c r="I275"/>
  <c r="I295"/>
  <c r="I298"/>
  <c r="H275"/>
  <c r="H295"/>
  <c r="H298"/>
  <c r="P316"/>
  <c r="O316"/>
  <c r="N316"/>
  <c r="M316"/>
  <c r="L316"/>
  <c r="K316"/>
  <c r="J316"/>
  <c r="I316"/>
  <c r="H316"/>
  <c r="H303"/>
  <c r="H308"/>
  <c r="H309"/>
  <c r="H311"/>
  <c r="H304"/>
  <c r="I303"/>
  <c r="I308"/>
  <c r="I309"/>
  <c r="I311"/>
  <c r="I304"/>
  <c r="J303"/>
  <c r="J308"/>
  <c r="J309"/>
  <c r="J311"/>
  <c r="J304"/>
  <c r="K303"/>
  <c r="K308"/>
  <c r="K309"/>
  <c r="K311"/>
  <c r="K304"/>
  <c r="L303"/>
  <c r="L308"/>
  <c r="L309"/>
  <c r="L311"/>
  <c r="L304"/>
  <c r="M303"/>
  <c r="M308"/>
  <c r="M309"/>
  <c r="M311"/>
  <c r="M304"/>
  <c r="N303"/>
  <c r="N308"/>
  <c r="N309"/>
  <c r="N311"/>
  <c r="N304"/>
  <c r="O303"/>
  <c r="O308"/>
  <c r="O309"/>
  <c r="O311"/>
  <c r="O304"/>
  <c r="P303"/>
  <c r="P308"/>
  <c r="P309"/>
  <c r="P311"/>
  <c r="P304"/>
  <c r="H27" i="1"/>
  <c r="I27"/>
  <c r="J27"/>
  <c r="H25"/>
  <c r="I25"/>
  <c r="J25"/>
  <c r="H23"/>
  <c r="B184"/>
  <c r="B198"/>
  <c r="B190"/>
  <c r="B191"/>
  <c r="B192"/>
  <c r="B194"/>
  <c r="C394"/>
  <c r="D368"/>
  <c r="L426"/>
  <c r="K426"/>
  <c r="J426"/>
  <c r="I426"/>
  <c r="H426"/>
  <c r="G426"/>
  <c r="F426"/>
  <c r="D364"/>
  <c r="B333"/>
  <c r="F21"/>
  <c r="E21"/>
  <c r="D21"/>
  <c r="C21"/>
  <c r="H21"/>
  <c r="I21"/>
  <c r="J21"/>
  <c r="K21"/>
  <c r="L21"/>
  <c r="M21"/>
  <c r="N21"/>
  <c r="O21"/>
  <c r="P21"/>
  <c r="B348"/>
  <c r="B84"/>
  <c r="I23"/>
  <c r="K27"/>
  <c r="L27"/>
  <c r="J23"/>
  <c r="K23"/>
  <c r="L23"/>
  <c r="M23"/>
  <c r="N23"/>
  <c r="O23"/>
  <c r="P23"/>
  <c r="K25"/>
  <c r="L25"/>
  <c r="M25"/>
  <c r="N25"/>
  <c r="O25"/>
  <c r="P25"/>
  <c r="C381"/>
  <c r="B454"/>
  <c r="B265"/>
  <c r="B249"/>
  <c r="B251"/>
  <c r="B305"/>
  <c r="D192"/>
  <c r="E192"/>
  <c r="B274"/>
  <c r="L382"/>
  <c r="K382"/>
  <c r="J382"/>
  <c r="I382"/>
  <c r="H382"/>
  <c r="G382"/>
  <c r="F382"/>
  <c r="E382"/>
  <c r="D382"/>
  <c r="C382"/>
  <c r="B273"/>
  <c r="B275"/>
  <c r="B276"/>
  <c r="D190"/>
  <c r="E190"/>
  <c r="B74"/>
  <c r="E191"/>
  <c r="B162"/>
  <c r="B97"/>
  <c r="B114"/>
  <c r="B112"/>
  <c r="B118"/>
  <c r="B364"/>
  <c r="B160"/>
  <c r="B159"/>
  <c r="B158"/>
  <c r="B157"/>
  <c r="B156"/>
  <c r="D155"/>
  <c r="B155"/>
  <c r="D97"/>
  <c r="B76"/>
  <c r="B48"/>
  <c r="B21"/>
  <c r="D191"/>
  <c r="C219"/>
  <c r="C192"/>
  <c r="C218"/>
  <c r="C191"/>
  <c r="C217"/>
  <c r="C190"/>
  <c r="B186"/>
  <c r="C235"/>
  <c r="D234"/>
  <c r="C239"/>
  <c r="C238"/>
  <c r="C237"/>
  <c r="C236"/>
  <c r="B133"/>
  <c r="D237"/>
  <c r="D238"/>
  <c r="M27"/>
  <c r="E237"/>
  <c r="B292"/>
  <c r="D292"/>
  <c r="B293"/>
  <c r="B286"/>
  <c r="B295"/>
  <c r="D286"/>
  <c r="E238"/>
  <c r="B308"/>
  <c r="D308"/>
  <c r="F308"/>
  <c r="H308"/>
  <c r="J308"/>
  <c r="C308"/>
  <c r="E308"/>
  <c r="G308"/>
  <c r="I308"/>
  <c r="B238"/>
  <c r="B237"/>
  <c r="D236"/>
  <c r="N27"/>
  <c r="D295"/>
  <c r="E239"/>
  <c r="D239"/>
  <c r="B218"/>
  <c r="B219"/>
  <c r="E235"/>
  <c r="D235"/>
  <c r="E236"/>
  <c r="O27"/>
  <c r="B239"/>
  <c r="B217"/>
  <c r="B235"/>
  <c r="B236"/>
  <c r="P27"/>
  <c r="B245"/>
  <c r="B243"/>
  <c r="D243"/>
  <c r="B241"/>
  <c r="B261"/>
  <c r="D241"/>
  <c r="D223"/>
  <c r="B55"/>
  <c r="B223"/>
  <c r="D55"/>
  <c r="B255"/>
  <c r="B51"/>
  <c r="B285"/>
  <c r="B299"/>
  <c r="B256"/>
  <c r="D245"/>
  <c r="B49"/>
  <c r="B46"/>
  <c r="B163"/>
  <c r="B176"/>
  <c r="B178"/>
  <c r="B53"/>
  <c r="D53"/>
  <c r="B78"/>
  <c r="B323"/>
  <c r="B331"/>
  <c r="B338"/>
  <c r="B336"/>
  <c r="B334"/>
  <c r="D285"/>
  <c r="D51"/>
  <c r="B332"/>
  <c r="B339"/>
  <c r="B337"/>
  <c r="B335"/>
  <c r="B330"/>
  <c r="C412"/>
  <c r="C408"/>
  <c r="B80"/>
  <c r="B82"/>
  <c r="B81"/>
  <c r="C426"/>
  <c r="B431"/>
  <c r="B91"/>
  <c r="B470"/>
  <c r="B94"/>
  <c r="D426"/>
  <c r="B432"/>
  <c r="E426"/>
  <c r="B433"/>
  <c r="B482"/>
  <c r="B122"/>
  <c r="B132"/>
  <c r="B134"/>
  <c r="B435"/>
  <c r="B436"/>
  <c r="B437"/>
  <c r="B438"/>
  <c r="B439"/>
  <c r="B440"/>
  <c r="B434"/>
  <c r="C402"/>
  <c r="D381"/>
  <c r="D402"/>
  <c r="E381"/>
  <c r="E402"/>
  <c r="F381"/>
  <c r="G381"/>
  <c r="H381"/>
  <c r="I381"/>
  <c r="J381"/>
  <c r="K381"/>
  <c r="L381"/>
  <c r="F402"/>
  <c r="G402"/>
  <c r="H402"/>
  <c r="I402"/>
  <c r="J402"/>
  <c r="K402"/>
  <c r="L402"/>
  <c r="D412"/>
  <c r="D408"/>
  <c r="B349"/>
  <c r="B471"/>
  <c r="B123"/>
  <c r="E412"/>
  <c r="E408"/>
  <c r="B350"/>
  <c r="B472"/>
  <c r="B124"/>
  <c r="G412"/>
  <c r="G408"/>
  <c r="I412"/>
  <c r="I408"/>
  <c r="K412"/>
  <c r="K408"/>
  <c r="H412"/>
  <c r="H408"/>
  <c r="J412"/>
  <c r="J408"/>
  <c r="L412"/>
  <c r="L408"/>
  <c r="F412"/>
  <c r="F408"/>
  <c r="B352"/>
  <c r="B474"/>
  <c r="B126"/>
  <c r="B353"/>
  <c r="B475"/>
  <c r="B127"/>
  <c r="B354"/>
  <c r="B476"/>
  <c r="B128"/>
  <c r="B355"/>
  <c r="B477"/>
  <c r="B129"/>
  <c r="B356"/>
  <c r="B478"/>
  <c r="B130"/>
  <c r="B357"/>
  <c r="B479"/>
  <c r="B131"/>
  <c r="B351"/>
  <c r="B473"/>
  <c r="B125"/>
  <c r="D394"/>
  <c r="C455"/>
  <c r="C456"/>
  <c r="E394"/>
  <c r="G456"/>
  <c r="L394"/>
  <c r="K394"/>
  <c r="J394"/>
  <c r="I394"/>
  <c r="H394"/>
  <c r="G394"/>
  <c r="F394"/>
  <c r="G463"/>
  <c r="H462"/>
  <c r="G462"/>
  <c r="I461"/>
  <c r="H461"/>
  <c r="G461"/>
  <c r="J460"/>
  <c r="I460"/>
  <c r="H460"/>
  <c r="G460"/>
  <c r="K459"/>
  <c r="J459"/>
  <c r="I459"/>
  <c r="H459"/>
  <c r="G459"/>
  <c r="M457"/>
  <c r="L457"/>
  <c r="K457"/>
  <c r="J457"/>
  <c r="I457"/>
  <c r="H457"/>
  <c r="G457"/>
  <c r="N456"/>
  <c r="M456"/>
  <c r="L456"/>
  <c r="K456"/>
  <c r="J456"/>
  <c r="I456"/>
  <c r="H456"/>
  <c r="C463"/>
  <c r="C462"/>
  <c r="C461"/>
  <c r="C460"/>
  <c r="C459"/>
  <c r="C458"/>
  <c r="L458"/>
  <c r="K458"/>
  <c r="J458"/>
  <c r="I458"/>
  <c r="H458"/>
  <c r="G458"/>
  <c r="C457"/>
  <c r="C405"/>
  <c r="C398"/>
  <c r="D405"/>
  <c r="E405"/>
  <c r="F405"/>
  <c r="G405"/>
  <c r="H405"/>
  <c r="I405"/>
  <c r="J405"/>
  <c r="K405"/>
  <c r="L405"/>
  <c r="D398"/>
  <c r="E398"/>
  <c r="F398"/>
  <c r="G398"/>
  <c r="H398"/>
  <c r="I398"/>
  <c r="J398"/>
  <c r="K398"/>
  <c r="L398"/>
</calcChain>
</file>

<file path=xl/comments1.xml><?xml version="1.0" encoding="utf-8"?>
<comments xmlns="http://schemas.openxmlformats.org/spreadsheetml/2006/main">
  <authors>
    <author>Sue Hall</author>
  </authors>
  <commentList>
    <comment ref="D13" authorId="0">
      <text>
        <r>
          <rPr>
            <b/>
            <sz val="9"/>
            <color indexed="81"/>
            <rFont val="Verdana"/>
            <family val="2"/>
          </rPr>
          <t xml:space="preserve">Insert the increase in purchased kwh consumption due to adjustment techs: can be estimated.  Ditto for purchased steam, heat or cooling below </t>
        </r>
      </text>
    </comment>
    <comment ref="D26" authorId="0">
      <text>
        <r>
          <rPr>
            <b/>
            <sz val="9"/>
            <color indexed="81"/>
            <rFont val="Verdana"/>
            <family val="2"/>
          </rPr>
          <t>Insert the comparable figures (kwh, steam, heat, cooling etc) used campus wide for same period.  Est'd GHG arising is based on a pro rata share in line 66-72 below.</t>
        </r>
      </text>
    </comment>
    <comment ref="D39" authorId="0">
      <text>
        <r>
          <rPr>
            <b/>
            <sz val="9"/>
            <color indexed="81"/>
            <rFont val="Verdana"/>
            <family val="2"/>
          </rPr>
          <t>Derived from Summary sheet for campus wide scope 2 electricity GHG emissions</t>
        </r>
      </text>
    </comment>
    <comment ref="D41" authorId="0">
      <text>
        <r>
          <rPr>
            <b/>
            <sz val="9"/>
            <color indexed="81"/>
            <rFont val="Verdana"/>
            <family val="2"/>
          </rPr>
          <t>Will need to be input from other sources for scope 2 steam, heat, cooling GHG emissions, consistent with CACP calculator and/or ACUPCC/STARs reporting</t>
        </r>
      </text>
    </comment>
    <comment ref="C53" authorId="0">
      <text>
        <r>
          <rPr>
            <b/>
            <sz val="9"/>
            <color indexed="81"/>
            <rFont val="Verdana"/>
            <family val="2"/>
          </rPr>
          <t>Must have data in cells 13 and 26 in order to compute correctly.  Confirm accuracy during verification reviews.</t>
        </r>
      </text>
    </comment>
  </commentList>
</comments>
</file>

<file path=xl/sharedStrings.xml><?xml version="1.0" encoding="utf-8"?>
<sst xmlns="http://schemas.openxmlformats.org/spreadsheetml/2006/main" count="1341" uniqueCount="888">
  <si>
    <t xml:space="preserve">Campus name/location:                                         </t>
    <phoneticPr fontId="48" type="noConversion"/>
  </si>
  <si>
    <t>Enter Campus Name</t>
    <phoneticPr fontId="48" type="noConversion"/>
  </si>
  <si>
    <t>Yes</t>
    <phoneticPr fontId="48" type="noConversion"/>
  </si>
  <si>
    <t>No</t>
    <phoneticPr fontId="48" type="noConversion"/>
  </si>
  <si>
    <t>By submitting this pdd and accompanying materials, does the above named University/College  intend to affirm its agreement with the above statement?                        Yes      No</t>
    <phoneticPr fontId="48" type="noConversion"/>
  </si>
  <si>
    <t>As a condition of using this tool, in whole or part, the user agrees to the following terms of use:</t>
    <phoneticPr fontId="48" type="noConversion"/>
  </si>
  <si>
    <r>
      <t>The following resources and tools are provided for campuses to use to help them to assess whether they want to pursue certification by VCS. The resources and tools are offered for assistance only and campus’ use of the resources and tools is at its sole expense and discretion. Alternatively, campuses are free to develop their own tools to generate the necessary information to give to VCS for possible certification if they wish to do so. Use of these resources and tools does not guarantee certification by VCS.</t>
    </r>
    <r>
      <rPr>
        <sz val="11"/>
        <rFont val="Times New Roman"/>
      </rPr>
      <t xml:space="preserve"> </t>
    </r>
    <r>
      <rPr>
        <sz val="10"/>
        <rFont val="Arial"/>
      </rPr>
      <t xml:space="preserve">These resources and tools were originally created specifically for Chevrolet Campus Clean Energy Campaign universities. Therefore, these resources and tools cannot be relied upon or considered definitive or fit for purpose, given other users’ applications. Chevrolet and its partners do not take any responsibility for the consequences of using these tools: the use of these resources and tools and any subsequent decisions or impacts arising are made solely and exclusively at the user’s own risk.  </t>
    </r>
  </si>
  <si>
    <t xml:space="preserve">This Monitoring Report has been prepared and submitted by this University/college (“Applicant”) using data prepared and compiled by Applicant and reflects its best judgment.  It includes the campus excel template sheet, supplied separately to verifiers, which contains all of the information and calculations Applicant believes are needed to support validators/verifiers in performing their evaluation of the campus’ project candidacy for certification.  It is the Applicant’s judgment that this Monitoring Report and the excel template accurately set forth all relevant data and parameters, on a reproducible basis, necessary to establish the project’s performance in these regards, indexing clearly to the numbered equations applicable in VMD0038. </t>
  </si>
  <si>
    <t xml:space="preserve">This Monitoring Report (MR) has been prepared and submitted by this University/College (“Applicant”) using data prepared and compiled by Applicant, reflecting its best judgment.  It includes the campus excel template sheet, supplied separately to verifiers, which contains all of the information and calculations Applicant believes are needed to support validators/verifiers in performing their evaluation of the campus’ project candidacyfor certification.  It is the Applicant’s judgment that this MR and the campus excel template accurately set forth all relevant data and parameters, on a reproducible basis, necessary to establish the project’s performance in these regards, indexing clearly to the numbered equations applicable in VMD0038 </t>
    <phoneticPr fontId="48" type="noConversion"/>
  </si>
  <si>
    <t>For kwh consumption from tech that previously supplied this adjustment technology's function (e.g. chillers used before geothermal installed) averaged over SAME baseline period as the project uses for baseline purposes (eg. 2007-11)</t>
    <phoneticPr fontId="48" type="noConversion"/>
  </si>
  <si>
    <t xml:space="preserve"> ∆Ey is the NET increase in estimated scope 2 energy-based GHG emissions (for electricity, heat, steam, cooling) due to stationary 1 adjustment technologies</t>
    <phoneticPr fontId="48" type="noConversion"/>
  </si>
  <si>
    <t>Cumulative sum of ∆E p=y  for Test C each year</t>
    <phoneticPr fontId="48" type="noConversion"/>
  </si>
  <si>
    <t>Is electricity heating cooling steam less than 5% of Stat 1 reductions?</t>
    <phoneticPr fontId="48" type="noConversion"/>
  </si>
  <si>
    <t>PERFORMANCE TEST RESULTS: subtest results and result locations</t>
    <phoneticPr fontId="48" type="noConversion"/>
  </si>
  <si>
    <t>Derived</t>
    <phoneticPr fontId="48" type="noConversion"/>
  </si>
  <si>
    <t>Test D: applies PE∆y to be 10% of the value Ey:R in project year y:</t>
    <phoneticPr fontId="48" type="noConversion"/>
  </si>
  <si>
    <t>Baseline: prior substituted technology's campus wide scope 2 electricity consumption</t>
    <phoneticPr fontId="48" type="noConversion"/>
  </si>
  <si>
    <t>By submitting this report and accompanying materials, does the above named University/College  intend to affirm its agreement with the above statement?                        Yes      No</t>
    <phoneticPr fontId="48" type="noConversion"/>
  </si>
  <si>
    <t>If the adjustment technology (e.g. geothermal) substitutes for earlier technologies (e.g. chillers), one approach is to baseline the kwh consumption from the substituted technology (chillers) during the same baseline period as the project has selected and establish the net increase in kwh consumption (comparing adjustment tech consumption (and any continuing short term substitute consumption) to substitute's historical baseline consumption).  This is the approach outlined below.  Projects however need to tailor their approach to their technologies and context carefully, consistent with VMD0038 requirements.</t>
    <phoneticPr fontId="48" type="noConversion"/>
  </si>
  <si>
    <t>Net increase in scope 2 purch'd electricity due to adj techs (kwh)</t>
    <phoneticPr fontId="48" type="noConversion"/>
  </si>
  <si>
    <t>This ATp=yi figure will typically be a subset of the total campus wide stationary 1 emissions reported.  See VMD0038 for more details</t>
    <phoneticPr fontId="48" type="noConversion"/>
  </si>
  <si>
    <t>Incremental kwh and/or heat/cooling/steam consumed by adjustment technologies needs to be metered or can be estimated (per VMD0038).  These estimates are tailored to the specific technologies involved.</t>
    <phoneticPr fontId="48" type="noConversion"/>
  </si>
  <si>
    <t>RESULTS for ∆Ey (and its subset factor) required to estimate PE∆y in tests A, B, C, F</t>
    <phoneticPr fontId="48" type="noConversion"/>
  </si>
  <si>
    <t>For TEST B C F</t>
    <phoneticPr fontId="48" type="noConversion"/>
  </si>
  <si>
    <t>PAT calculations are found on summary page incorporated into the data entered in line 412; ATyi data is input on the Summary page, line 385</t>
    <phoneticPr fontId="48" type="noConversion"/>
  </si>
  <si>
    <t>As applied for data inputs underpinning main Summary sheet for GHGs in lines 25 &amp; 27:</t>
    <phoneticPr fontId="48" type="noConversion"/>
  </si>
  <si>
    <t>It is based on the net increase in estimated scope 2 energy usage for electricity, heat, stream cooling due to the implementation of stationary 1 adjustment techs</t>
    <phoneticPr fontId="48" type="noConversion"/>
  </si>
  <si>
    <t xml:space="preserve">CHECK that the baseline algorithm matches the baseline period selected for the project (taken from Summary sheet B198): data in line 158 above should include substitute technology baseline data for ONLY these applicable project baseline years.  </t>
    <phoneticPr fontId="48" type="noConversion"/>
  </si>
  <si>
    <t>The averaging algorithm in C160 above automatically uses the baseline period selected from Summary sheet. This average will therefore not be accurate if more years of substitute tech baseline data have been entered in row 158 above than would be applicable to the project's baseline period (e.g. if your baseline period is 3 years but 5 years of data are entered on line 158)</t>
    <phoneticPr fontId="48" type="noConversion"/>
  </si>
  <si>
    <t>during applicable project baseline years ONLY</t>
    <phoneticPr fontId="48" type="noConversion"/>
  </si>
  <si>
    <t>Is heating cooling steam less than 5% of Stat 1 emissions?</t>
    <phoneticPr fontId="48" type="noConversion"/>
  </si>
  <si>
    <t>For one example for how to derive incremental kwh, see box below beginning line 138</t>
    <phoneticPr fontId="48" type="noConversion"/>
  </si>
  <si>
    <t>Test F is the default test such that if no other applicable test is passed, the PE adjustment calculations are given here by this line</t>
    <phoneticPr fontId="48" type="noConversion"/>
  </si>
  <si>
    <t>ESTIMATED: year 2-10 figures are based on prior year GHG's as estimates; when actuals are available, insert actual GHG emissions for each year into the cell, overwriting the estimate algorithm</t>
    <phoneticPr fontId="48" type="noConversion"/>
  </si>
  <si>
    <t>For TEST A</t>
    <phoneticPr fontId="48" type="noConversion"/>
  </si>
  <si>
    <t>Derived</t>
    <phoneticPr fontId="48" type="noConversion"/>
  </si>
  <si>
    <t>Derived</t>
    <phoneticPr fontId="48" type="noConversion"/>
  </si>
  <si>
    <t>NOTE: there is automatic coding in D368; it is required that you enter answers to this question in the green cells in line 367: for "CHP or geothermal = adjustment tech", enter 1 as yes in the yes box.</t>
    <phoneticPr fontId="48" type="noConversion"/>
  </si>
  <si>
    <t xml:space="preserve">Thus: </t>
    <phoneticPr fontId="48" type="noConversion"/>
  </si>
  <si>
    <t>If this Test 4a-E or 4b-E has not yet been conducted, complete the scope 2 electricity excel template, which applies the applicable PBEc test assessment (even if PBE credits are not sought): the PE Adjustment assessment test A is then made based upon whether that PBEc test is passed or not-- and the results are entered into cell B393 (entering a 1 if the test is passed).  Again for the heat/steam/cooling emissions the PE ADJ SIMPLE sheet will need to be completed.</t>
    <phoneticPr fontId="48" type="noConversion"/>
  </si>
  <si>
    <t>NET ADJUSTMENT IN CAMPUS-WIDE GHG EMS DUE TO ADJ TECH AS CONTRIBUTIONS TO ∆Ey BY ENERGY SOURCE</t>
    <phoneticPr fontId="48" type="noConversion"/>
  </si>
  <si>
    <t>∆Ey/SUBTOTALS:</t>
    <phoneticPr fontId="48" type="noConversion"/>
  </si>
  <si>
    <t>TEST C: CALCULATIONS REQUIRED USING BASELINE DATA FOR ELECTRICITY, HEATING COOLING STEAM</t>
    <phoneticPr fontId="48" type="noConversion"/>
  </si>
  <si>
    <t>To support Test C results in line 102 above</t>
    <phoneticPr fontId="48" type="noConversion"/>
  </si>
  <si>
    <t>DERIVATION OF THE NET INCREASE IN ELECTRICITY CONSUMPTION DUE TO the ADJUSTMENT ACTIVITY/TECHNOLOGY</t>
    <phoneticPr fontId="48" type="noConversion"/>
  </si>
  <si>
    <t>EXAMPLE ONLY: EACH INCREMENTAL KWH CALCULATION NEEDS TO BE TAILORED TO FIT THE CAMPUS CONTEXT INDIVIDUALLY AND THE ADJUSTMENT TECHNOLOGIES APPLICABLE</t>
    <phoneticPr fontId="48" type="noConversion"/>
  </si>
  <si>
    <t>NOTE: Some applicability conditions described here are covered in the VCS PDD template in other sections (rather than PDD # 2.2), including: positive identification of EE technologies/strategies applied (module section 4) is covered in PDD section 1.8; variances in square footage during baseline periods (from module 4) in PDD section 2.5 Test 2; actions to ensure no double counting of project credits with campus GHG reporting (methodology framework) in PDD section 2.3; ownership and to ensure no double counting of credits relative to other claims (e.g. utility or third party customers such as hospitals) (methodology framework) in PDD sections 2.3</t>
    <phoneticPr fontId="48" type="noConversion"/>
  </si>
  <si>
    <t>Answers for these cells were entered in summary section above</t>
    <phoneticPr fontId="48" type="noConversion"/>
  </si>
  <si>
    <t xml:space="preserve"> If your EE technologies do NOT include CHP or geothermal, enter no with a 1 in the no box.</t>
    <phoneticPr fontId="48" type="noConversion"/>
  </si>
  <si>
    <t>NOTE: this excel template only applies the simple weather based tests.  There is a regression analysis for weather based testing also allowed under VMD0038 which is more sophisticated.</t>
    <phoneticPr fontId="48" type="noConversion"/>
  </si>
  <si>
    <t>The regression approach would ideally also be considered for any weather based analysis; it is not however provided in this excel template.  See VMD0038</t>
    <phoneticPr fontId="48" type="noConversion"/>
  </si>
  <si>
    <t>Automatically selects year in which % achieved is highest.</t>
    <phoneticPr fontId="48" type="noConversion"/>
  </si>
  <si>
    <t>COMPLETE THIS SECTION ONLY IF WEATHER ADJUSTED ADDITIONALITY TESTING IS REQUIRED</t>
    <phoneticPr fontId="48" type="noConversion"/>
  </si>
  <si>
    <t>HDD and CDD data is often already supplied by campuses in the CACP calculator.  See VMD0038 for guidance</t>
    <phoneticPr fontId="48" type="noConversion"/>
  </si>
  <si>
    <t>If a project wishes to select a baseline other than the maximum, this excel template should not be used and results should be calculated separately.  The maximum value baseline is coded into the stat 1 CALCS-IGNORE sheet.  Entering an alternative baseline in B194 does not overwrite this algorithm.</t>
    <phoneticPr fontId="48" type="noConversion"/>
  </si>
  <si>
    <t xml:space="preserve"> PE∆y = ∆Ey</t>
    <phoneticPr fontId="48" type="noConversion"/>
  </si>
  <si>
    <t xml:space="preserve"> PE∆y = 10% * (BE - PE)</t>
    <phoneticPr fontId="48" type="noConversion"/>
  </si>
  <si>
    <t>If equal zero PE∆y is zero; otherwise fails and FALSE enters</t>
    <phoneticPr fontId="48" type="noConversion"/>
  </si>
  <si>
    <t>Subtest for de minimis heat/steam/cooling:</t>
    <phoneticPr fontId="48" type="noConversion"/>
  </si>
  <si>
    <t xml:space="preserve">See methodology for explanation of which EE activities/technologies require PE adjustments: these "adjustment technologies" include EE technologies/activities which, although they reduce stationary 1 emissions, increase the consumption of scope 2 electricity or heat/steam/cooling emissions.  In such circumstances PE adjustments are calculated below in section 3.3 </t>
    <phoneticPr fontId="48" type="noConversion"/>
  </si>
  <si>
    <t>Enter a) – f) from 8.3 corresponding to PE Adjustment tests applicable/selected, as established in section 3.3 for PE Adjustments below</t>
    <phoneticPr fontId="48" type="noConversion"/>
  </si>
  <si>
    <t>The relevant tests are selected by completing the PE Adjustment section below; copy the names of the tests selected to this cell once the analysis/choices have been made below in section 3.3</t>
    <phoneticPr fontId="48" type="noConversion"/>
  </si>
  <si>
    <t>Pink generally indicates major results cells: these are populated automatically -- data is not entered manually in these or other white cells</t>
    <phoneticPr fontId="48" type="noConversion"/>
  </si>
  <si>
    <t>Automatically calculated based on answers above to project activity in PDD section 1.8</t>
    <phoneticPr fontId="48" type="noConversion"/>
  </si>
  <si>
    <t xml:space="preserve">If these equations 1 and 2 (with results in B223) are not satisfied, the remaining additionality tests must be conducted under sq ft variance procedures, per VMD0038 Module section 7.  </t>
    <phoneticPr fontId="48" type="noConversion"/>
  </si>
  <si>
    <t>The square foot variance excel template should then be used if the square foot variance test is failed here.  Do not continue to use this one.</t>
    <phoneticPr fontId="48" type="noConversion"/>
  </si>
  <si>
    <t>This is avoided when the maximum baseline value is selected which is what the algorithm in cell B194 applies.  The selected baseline should nonetheless be the one which best meets VMD0038 requirements.</t>
    <phoneticPr fontId="48" type="noConversion"/>
  </si>
  <si>
    <t>The first project year date was entered in the first green data entry section line 21: do not touch this cell.  Re-enter project data in first section if it does not appear correctly here</t>
    <phoneticPr fontId="48" type="noConversion"/>
  </si>
  <si>
    <t>Obviously, a year in which the BE value is "FALSE" in the above chart is not eligible to be copied into cell B196</t>
    <phoneticPr fontId="48" type="noConversion"/>
  </si>
  <si>
    <t>Copy year corresponding to the selected baseline from chart above</t>
    <phoneticPr fontId="48" type="noConversion"/>
  </si>
  <si>
    <t>Values can be entered on each line, provided they are eligible: the line algorithm in line 426 will select the appropriate value: this should be confirmed by projects and verifiers relative to VMD0038 requirements</t>
    <phoneticPr fontId="48" type="noConversion"/>
  </si>
  <si>
    <r>
      <t>Enter the Resulting SF∆y</t>
    </r>
    <r>
      <rPr>
        <sz val="11"/>
        <rFont val="Verdana"/>
      </rPr>
      <t xml:space="preserve"> = 1.00 unless the value of SF∆y in column C is less than 1.00 for project year y where upon enter this lower value in column B; </t>
    </r>
    <phoneticPr fontId="48" type="noConversion"/>
  </si>
  <si>
    <t>Test B: is the total increase in ∆E p=y  less than 5% stat 1 reductions?</t>
    <phoneticPr fontId="48" type="noConversion"/>
  </si>
  <si>
    <t>TEST F: Adjustments for project year y is given by PE∆y  = ∆E p=y</t>
    <phoneticPr fontId="48" type="noConversion"/>
  </si>
  <si>
    <t>IF technologies do NOT include CHP/geothermal, Enter SELECTED result from Test F E D or C for each project year y</t>
    <phoneticPr fontId="48" type="noConversion"/>
  </si>
  <si>
    <t>Note: test B needs PE Adj data to have been entered above in line 381: line 381 data is derived from campus data inputs on PE ADJ SIMPLE sheet which must therefore be completed to get a result here</t>
    <phoneticPr fontId="48" type="noConversion"/>
  </si>
  <si>
    <t>Test A: is project eligible for scope 2 electricity credits (i.e. passes PBEc as well PBSc)?</t>
    <phoneticPr fontId="48" type="noConversion"/>
  </si>
  <si>
    <t xml:space="preserve"> ==&gt; and then complete PE ADJ SIMPLE for steam/heat/cooling estimates …===&gt; SEE NOTES</t>
    <phoneticPr fontId="48" type="noConversion"/>
  </si>
  <si>
    <t>Enter 1 if yes, ie passes PBEc as well as PBSc test</t>
    <phoneticPr fontId="48" type="noConversion"/>
  </si>
  <si>
    <t>Double counting questions can arise e.g. for scope 2 electricity reductions where ownership relative to utilities can be a question; only applies to stationary 1 reductions if cap or other regulatory provision requires utility ownership in the region of these reductions (which is very rare).  In these cases (e.g. for scope 2 reductions under a cap) a letter of evidence regarding campus ownership of carbon reductions may need to be included in PDD or other steps taken to confirm ownership.</t>
    <phoneticPr fontId="48" type="noConversion"/>
  </si>
  <si>
    <t>As of June 2015, VCS had indicated in personal communication that such letters are not needed for stationary 1/scope 2 reductions that are not impacted by such carbon caps or regulations. See note in PDD.</t>
    <phoneticPr fontId="48" type="noConversion"/>
  </si>
  <si>
    <r>
      <t xml:space="preserve">AT </t>
    </r>
    <r>
      <rPr>
        <vertAlign val="subscript"/>
        <sz val="11"/>
        <rFont val="Verdana"/>
      </rPr>
      <t>p=y,i</t>
    </r>
    <r>
      <rPr>
        <sz val="11"/>
        <rFont val="Verdana"/>
      </rPr>
      <t xml:space="preserve">  is the stationary 1 GHG emissions in project year y from sources i which are due only to the adjustment technologies.  </t>
    </r>
    <phoneticPr fontId="48" type="noConversion"/>
  </si>
  <si>
    <r>
      <t>Per VMD0038, AT</t>
    </r>
    <r>
      <rPr>
        <vertAlign val="subscript"/>
        <sz val="10"/>
        <rFont val="Verdana"/>
      </rPr>
      <t xml:space="preserve"> p=y,i </t>
    </r>
    <r>
      <rPr>
        <sz val="10"/>
        <rFont val="Verdana"/>
      </rPr>
      <t xml:space="preserve">is the stationary 1 fossil fuel based GHG emissions due to PE Adjustment Technologies </t>
    </r>
    <r>
      <rPr>
        <i/>
        <u/>
        <sz val="10"/>
        <rFont val="Verdana"/>
      </rPr>
      <t>only</t>
    </r>
    <r>
      <rPr>
        <sz val="10"/>
        <rFont val="Verdana"/>
      </rPr>
      <t xml:space="preserve"> from each fuel type i in project year y; consistent with earlier statements for F</t>
    </r>
    <r>
      <rPr>
        <vertAlign val="subscript"/>
        <sz val="10"/>
        <rFont val="Verdana"/>
      </rPr>
      <t xml:space="preserve">p=y,i </t>
    </r>
    <r>
      <rPr>
        <sz val="10"/>
        <rFont val="Verdana"/>
      </rPr>
      <t xml:space="preserve"> in PEy.  This is not estimated on the SIMPLE sheet but must be estimated separately and figures shared with validators</t>
    </r>
    <phoneticPr fontId="48" type="noConversion"/>
  </si>
  <si>
    <t xml:space="preserve">Relative to benchmark test threshold applicable: </t>
    <phoneticPr fontId="48" type="noConversion"/>
  </si>
  <si>
    <t>Algorithm calc only</t>
    <phoneticPr fontId="48" type="noConversion"/>
  </si>
  <si>
    <t>Careful consultation of VMD0038 is needed to understand the requirements of the PE Adjustment tests under each option beyond indications provided in this excel sheet</t>
    <phoneticPr fontId="48" type="noConversion"/>
  </si>
  <si>
    <t xml:space="preserve">See methodology for explanation of which EE activities/technologies require PE adjustments: these "adjustment technologies" include EE technologies/activities which, although they reduce stationary 1 emissions, increase the consumption of scope 2 electricity or heat/steam/cooling emissions.  </t>
    <phoneticPr fontId="48" type="noConversion"/>
  </si>
  <si>
    <t>IF THE RESPONSE TO THIS QUESTION IN THE SUMMARY SECTION IS "NO" THEN SKIP THE PE∆y CALCULATIONS, section 3.3, IN LINES BELOW AND RESUME AT LEy + PEy TOTALS, line 431</t>
    <phoneticPr fontId="48" type="noConversion"/>
  </si>
  <si>
    <t>If yes, square foot variant parameters/procedures will need to be applied: see the square foot variance stationary 1 excel template to complete analysis</t>
    <phoneticPr fontId="48" type="noConversion"/>
  </si>
  <si>
    <t xml:space="preserve">NOTE: THE SQFT VARIANCE EXCEL TEMPLATE IS DOWNLOADED AS A SEPARATE DOCUMENT.  If sq ft variances apply, do not complete this sheet but download the sq ft variance excel template and complete that one.    </t>
    <phoneticPr fontId="48" type="noConversion"/>
  </si>
  <si>
    <r>
      <t xml:space="preserve">IF technologies DO include CHP/goethermal, enter selected result from Test F or C </t>
    </r>
    <r>
      <rPr>
        <b/>
        <sz val="10"/>
        <rFont val="Verdana"/>
      </rPr>
      <t>only</t>
    </r>
    <r>
      <rPr>
        <sz val="10"/>
        <rFont val="Verdana"/>
      </rPr>
      <t xml:space="preserve"> for each project year y</t>
    </r>
    <phoneticPr fontId="48" type="noConversion"/>
  </si>
  <si>
    <t>Test E: PE∆y values comprise an adjusted set of Test D values:</t>
    <phoneticPr fontId="48" type="noConversion"/>
  </si>
  <si>
    <t>Note: test E requires that the values for Atp=y,I be entered in line 385 above.  See notes and VMD0038 for definitions of this variable.</t>
    <phoneticPr fontId="48" type="noConversion"/>
  </si>
  <si>
    <t>Further adjustments are required per the methodology if the square footage then declines again for a second set of years -- which this sheet does not accommodate.  Adjust values again by hand following equations in the methodology.</t>
    <phoneticPr fontId="48" type="noConversion"/>
  </si>
  <si>
    <t>If the square footage during the project period grows by more than 5% between any two years, this increased campus area may be excluded from the project boundary: consult methodology for guidance.  No automatic exclusions are provided in this sheet.</t>
    <phoneticPr fontId="48" type="noConversion"/>
  </si>
  <si>
    <t>Note that the results in these cells should be indicated to two decimal places.  Do not assume if results have no decimal places that square footage has not changed: rounding to "1" for a 0.97 result can arise if the cells have been changed to give results to zero decimal places!</t>
    <phoneticPr fontId="48" type="noConversion"/>
  </si>
  <si>
    <r>
      <t>3.5 Resulting Emission Reductions, ER</t>
    </r>
    <r>
      <rPr>
        <b/>
        <vertAlign val="subscript"/>
        <sz val="10"/>
        <rFont val="Verdana"/>
        <family val="2"/>
      </rPr>
      <t>y</t>
    </r>
    <phoneticPr fontId="48" type="noConversion"/>
  </si>
  <si>
    <t>Per Eq 29:</t>
    <phoneticPr fontId="48" type="noConversion"/>
  </si>
  <si>
    <t>Note: FALSE, DIV or VALUE = failed test so far; 0 = passed test and so  PE ADJy = 0 is the result for entry in row 421 below; each year should be entered separatelyin 421 assuming Test B is passed in that specific year</t>
    <phoneticPr fontId="48" type="noConversion"/>
  </si>
  <si>
    <t>Per Eq 22</t>
    <phoneticPr fontId="48" type="noConversion"/>
  </si>
  <si>
    <t>Per Eq 19</t>
    <phoneticPr fontId="48" type="noConversion"/>
  </si>
  <si>
    <t>Per Eq 20, 21:</t>
    <phoneticPr fontId="48" type="noConversion"/>
  </si>
  <si>
    <t>Step 3: Enter permissible PE∆y  value for each project year y</t>
    <phoneticPr fontId="48" type="noConversion"/>
  </si>
  <si>
    <t>3.3  Square footage Adjustment Factors</t>
    <phoneticPr fontId="48" type="noConversion"/>
  </si>
  <si>
    <t>Note: FALSE or #VALUE = failed test so far; 0 = passed test and so  PE ADJy = 0 is the result for entry in row 421 below; each project year should be entered separately in 421 assuming Test A is passed in that specific year</t>
    <phoneticPr fontId="48" type="noConversion"/>
  </si>
  <si>
    <r>
      <t xml:space="preserve">∆E </t>
    </r>
    <r>
      <rPr>
        <vertAlign val="subscript"/>
        <sz val="11"/>
        <rFont val="Verdana"/>
      </rPr>
      <t>p=y</t>
    </r>
    <r>
      <rPr>
        <sz val="11"/>
        <rFont val="Verdana"/>
      </rPr>
      <t xml:space="preserve">   as CALCULATED ON PE ADJ SIMPLE SHEET for TEST B C D E F</t>
    </r>
    <phoneticPr fontId="48" type="noConversion"/>
  </si>
  <si>
    <r>
      <t>NOTE: this parameter was redefined by VCSin the final edition as AT p-yi: the original variable name is used in this supporting spreadsheet. Per VMD0038, AT</t>
    </r>
    <r>
      <rPr>
        <vertAlign val="subscript"/>
        <sz val="10"/>
        <rFont val="Verdana"/>
      </rPr>
      <t xml:space="preserve"> p=y,i </t>
    </r>
    <r>
      <rPr>
        <sz val="10"/>
        <rFont val="Verdana"/>
      </rPr>
      <t xml:space="preserve">is the stationary 1 fossil fuel based GHG emissions due to PE Adjustment Technologies </t>
    </r>
    <r>
      <rPr>
        <i/>
        <u/>
        <sz val="10"/>
        <rFont val="Verdana"/>
      </rPr>
      <t>only</t>
    </r>
    <r>
      <rPr>
        <sz val="10"/>
        <rFont val="Verdana"/>
      </rPr>
      <t xml:space="preserve"> from each fuel type i in project year y; consistent with earlier statements for F</t>
    </r>
    <r>
      <rPr>
        <vertAlign val="subscript"/>
        <sz val="10"/>
        <rFont val="Verdana"/>
      </rPr>
      <t xml:space="preserve">p=y,i </t>
    </r>
    <r>
      <rPr>
        <sz val="10"/>
        <rFont val="Verdana"/>
      </rPr>
      <t xml:space="preserve"> in PEy.  </t>
    </r>
    <phoneticPr fontId="48" type="noConversion"/>
  </si>
  <si>
    <t>Enter 1 if Test 4a-E or 4b-E were assessed and passed for scope 2 electricity reductions.  To evaluate whether the heat, steam and cooling emissions are also de minimis, complete the PE ADJ SIMPLE sheet.  The results for Test A in line 394 take into account BOTH the confirmation that Test 4a-E/4b-E was passed (confirmed via entering 1 in B393) and the heat/steam/cooling emissions (evaluated as de minimis in line 90 of PE ADJS SIMPLE sheet).</t>
    <phoneticPr fontId="48" type="noConversion"/>
  </si>
  <si>
    <t>Per Eq 10, met PBEc test</t>
    <phoneticPr fontId="48" type="noConversion"/>
  </si>
  <si>
    <t>If the PBE test is failed, complete the other PE Adjustment assessments below in Tests B-F</t>
    <phoneticPr fontId="48" type="noConversion"/>
  </si>
  <si>
    <t>NOTE RE "ENTER 1":</t>
    <phoneticPr fontId="48" type="noConversion"/>
  </si>
  <si>
    <t xml:space="preserve"> and meets de minimis requirements for steam/heat/cooling?</t>
    <phoneticPr fontId="48" type="noConversion"/>
  </si>
  <si>
    <t>Note: #value!/Div indicates test data not yet entered; a specific figure corresponding to ∆E p=y estimate corresponding to results for PE Adjustments from Test D, shown in these cells for that specific year, which can be applied following guidance provided in blue cells below (line 423)</t>
    <phoneticPr fontId="48" type="noConversion"/>
  </si>
  <si>
    <t>If not zero, consider Test B:</t>
    <phoneticPr fontId="48" type="noConversion"/>
  </si>
  <si>
    <t>Test A:</t>
    <phoneticPr fontId="48" type="noConversion"/>
  </si>
  <si>
    <t>If not zero, consider Test C:</t>
    <phoneticPr fontId="48" type="noConversion"/>
  </si>
  <si>
    <t>If not zero, consider Test F:</t>
    <phoneticPr fontId="48" type="noConversion"/>
  </si>
  <si>
    <t>IF CHP/geothermal is NOT an adjustment technology, alternatively consider Test E:</t>
    <phoneticPr fontId="48" type="noConversion"/>
  </si>
  <si>
    <t>IF CHP/geothermal is NOT an adjustment technology, alternatively consider Test D:</t>
    <phoneticPr fontId="48" type="noConversion"/>
  </si>
  <si>
    <t xml:space="preserve">RESULTING PE∆y </t>
    <phoneticPr fontId="48" type="noConversion"/>
  </si>
  <si>
    <r>
      <t>3.3/3.4</t>
    </r>
    <r>
      <rPr>
        <b/>
        <sz val="7"/>
        <rFont val="Verdana"/>
      </rPr>
      <t>     </t>
    </r>
    <r>
      <rPr>
        <b/>
        <sz val="11"/>
        <rFont val="Verdana"/>
      </rPr>
      <t>Project Emission Adjustments  and Leakage totals</t>
    </r>
    <phoneticPr fontId="48" type="noConversion"/>
  </si>
  <si>
    <t>Data populates once HDD/CDD have been entered in green boxes above</t>
    <phoneticPr fontId="48" type="noConversion"/>
  </si>
  <si>
    <t>Longer periods are often preferable</t>
    <phoneticPr fontId="48" type="noConversion"/>
  </si>
  <si>
    <t xml:space="preserve">However, if the value of SF∆y  is then also less than 1.00 for the subsequent year y+1,  enter, per column D, the values for SF∆y+n  (NOT THE VALUE FOUND IN THE SF∆y COLUMN C) corresponding to the year y+1 row which are found in columns G though N: these are then the resulting values entered for "RESULTING SF∆y" (column B) in year y+1 and all future years  </t>
    <phoneticPr fontId="48" type="noConversion"/>
  </si>
  <si>
    <t xml:space="preserve">For stationary 1, LEy + PE∆y </t>
    <phoneticPr fontId="48" type="noConversion"/>
  </si>
  <si>
    <t xml:space="preserve">LEy + PE∆y </t>
    <phoneticPr fontId="48" type="noConversion"/>
  </si>
  <si>
    <t>Per section 3.3 above including Eqs 15- 21</t>
    <phoneticPr fontId="48" type="noConversion"/>
  </si>
  <si>
    <t>0 if pass A or B</t>
    <phoneticPr fontId="48" type="noConversion"/>
  </si>
  <si>
    <t>only if failed A, B</t>
    <phoneticPr fontId="48" type="noConversion"/>
  </si>
  <si>
    <t>Note: #value!/Div indicates test data not yet entered; a specific figure corresponding to ∆E p=y estimate corresponding to results for PE Adjustments from Test E, shown in these cells for that specific year, which can be applied following guidance provided in blue cells below (line 423)</t>
    <phoneticPr fontId="48" type="noConversion"/>
  </si>
  <si>
    <t>(required for Test E only)</t>
    <phoneticPr fontId="48" type="noConversion"/>
  </si>
  <si>
    <t>Step 2: Evaluate PE∆y  values across pathways a) - f)</t>
    <phoneticPr fontId="48" type="noConversion"/>
  </si>
  <si>
    <t>RESULTING PE∆y  VALUES FOR PROJECT YEAR y</t>
    <phoneticPr fontId="48" type="noConversion"/>
  </si>
  <si>
    <t>Project YEAR 1</t>
    <phoneticPr fontId="48" type="noConversion"/>
  </si>
  <si>
    <t>Project year 2</t>
    <phoneticPr fontId="48" type="noConversion"/>
  </si>
  <si>
    <t>Project year 3</t>
    <phoneticPr fontId="48" type="noConversion"/>
  </si>
  <si>
    <t>Project year 4</t>
    <phoneticPr fontId="48" type="noConversion"/>
  </si>
  <si>
    <t>Project year 5</t>
    <phoneticPr fontId="48" type="noConversion"/>
  </si>
  <si>
    <t>Project year 6</t>
    <phoneticPr fontId="48" type="noConversion"/>
  </si>
  <si>
    <t>Projectyear 7</t>
    <phoneticPr fontId="48" type="noConversion"/>
  </si>
  <si>
    <t>Project year 8</t>
    <phoneticPr fontId="48" type="noConversion"/>
  </si>
  <si>
    <t>Project year 9</t>
    <phoneticPr fontId="48" type="noConversion"/>
  </si>
  <si>
    <t>Project year 10</t>
    <phoneticPr fontId="48" type="noConversion"/>
  </si>
  <si>
    <t>automatic algorithm calculation in D368: no not touch</t>
    <phoneticPr fontId="48" type="noConversion"/>
  </si>
  <si>
    <t>SEE NOTES ===&gt;</t>
    <phoneticPr fontId="48" type="noConversion"/>
  </si>
  <si>
    <t>PE∆y must be evaluated across several potential pathways, selecting from options a) through f) for each project year y</t>
    <phoneticPr fontId="48" type="noConversion"/>
  </si>
  <si>
    <t>Smallest values of PE∆y  are preferable, provided the pathway is eligible</t>
    <phoneticPr fontId="48" type="noConversion"/>
  </si>
  <si>
    <t>Results for PE∆y  options below are only valid once this data has been entered</t>
    <phoneticPr fontId="48" type="noConversion"/>
  </si>
  <si>
    <t>Only pathway a) b) c) and f) are permissible</t>
    <phoneticPr fontId="48" type="noConversion"/>
  </si>
  <si>
    <r>
      <t>RESULTING SF</t>
    </r>
    <r>
      <rPr>
        <sz val="11"/>
        <rFont val="Verdana"/>
      </rPr>
      <t>∆</t>
    </r>
    <r>
      <rPr>
        <vertAlign val="subscript"/>
        <sz val="11"/>
        <rFont val="Verdana"/>
      </rPr>
      <t>y</t>
    </r>
    <r>
      <rPr>
        <sz val="11"/>
        <rFont val="Verdana"/>
      </rPr>
      <t xml:space="preserve"> </t>
    </r>
    <phoneticPr fontId="48" type="noConversion"/>
  </si>
  <si>
    <r>
      <t>SF</t>
    </r>
    <r>
      <rPr>
        <sz val="11"/>
        <rFont val="Calibri"/>
      </rPr>
      <t>∆</t>
    </r>
    <r>
      <rPr>
        <vertAlign val="subscript"/>
        <sz val="11"/>
        <rFont val="Calibri"/>
        <family val="2"/>
      </rPr>
      <t>y</t>
    </r>
  </si>
  <si>
    <r>
      <t>As needed, SF∆</t>
    </r>
    <r>
      <rPr>
        <vertAlign val="subscript"/>
        <sz val="11"/>
        <rFont val="Verdana"/>
      </rPr>
      <t>y+n</t>
    </r>
    <phoneticPr fontId="48" type="noConversion"/>
  </si>
  <si>
    <r>
      <t xml:space="preserve">∆E </t>
    </r>
    <r>
      <rPr>
        <b/>
        <vertAlign val="subscript"/>
        <sz val="10"/>
        <rFont val="Verdana"/>
        <family val="2"/>
      </rPr>
      <t>p=y</t>
    </r>
    <r>
      <rPr>
        <b/>
        <sz val="10"/>
        <rFont val="Verdana"/>
      </rPr>
      <t xml:space="preserve">  is the increase in scope 2 electricity and increase in purchased scope steam, heat or cooling based GHG emissions in project year y due to PE Adjustment Technologies</t>
    </r>
    <phoneticPr fontId="48" type="noConversion"/>
  </si>
  <si>
    <r>
      <t xml:space="preserve">AT </t>
    </r>
    <r>
      <rPr>
        <vertAlign val="subscript"/>
        <sz val="11"/>
        <rFont val="Verdana"/>
      </rPr>
      <t>p=y,i</t>
    </r>
    <r>
      <rPr>
        <sz val="11"/>
        <rFont val="Verdana"/>
      </rPr>
      <t xml:space="preserve">  TEST E REQUIRES DATA ENTRY IN THESE CELLS C-L385 FROM CAMPUS ESTIMATES</t>
    </r>
    <phoneticPr fontId="48" type="noConversion"/>
  </si>
  <si>
    <t>For stationary 1 reductions, BE selectedl:</t>
    <phoneticPr fontId="48" type="noConversion"/>
  </si>
  <si>
    <t>Based on equation 14:</t>
    <phoneticPr fontId="48" type="noConversion"/>
  </si>
  <si>
    <r>
      <t>3.3</t>
    </r>
    <r>
      <rPr>
        <b/>
        <sz val="7"/>
        <rFont val="Verdana"/>
      </rPr>
      <t>     </t>
    </r>
    <r>
      <rPr>
        <b/>
        <sz val="11"/>
        <rFont val="Verdana"/>
      </rPr>
      <t xml:space="preserve">Project Emission Adjustments </t>
    </r>
    <phoneticPr fontId="48" type="noConversion"/>
  </si>
  <si>
    <t xml:space="preserve">Project Emission Adjustments: PE∆y </t>
    <phoneticPr fontId="48" type="noConversion"/>
  </si>
  <si>
    <t>Do the applied EE technologies requirel project emission adjustments?</t>
    <phoneticPr fontId="48" type="noConversion"/>
  </si>
  <si>
    <t>Is one of the PE adjustment technologies CHP or geothermal?</t>
    <phoneticPr fontId="48" type="noConversion"/>
  </si>
  <si>
    <t>Stationary 1 emissions in the first year of the additionality eligibility period selected</t>
    <phoneticPr fontId="48" type="noConversion"/>
  </si>
  <si>
    <t>Additionality Test 4b-S % decline selected will be:</t>
    <phoneticPr fontId="48" type="noConversion"/>
  </si>
  <si>
    <r>
      <t>Additionality Eligibilty Period</t>
    </r>
    <r>
      <rPr>
        <sz val="10"/>
        <rFont val="Verdana"/>
      </rPr>
      <t xml:space="preserve"> resulting (SCAP or E2AP)</t>
    </r>
    <phoneticPr fontId="48" type="noConversion"/>
  </si>
  <si>
    <t>BOX</t>
    <phoneticPr fontId="48" type="noConversion"/>
  </si>
  <si>
    <t>Resulting weather-adjusted emission figures for year 1 and year 0 per Eq 6,7:</t>
    <phoneticPr fontId="48" type="noConversion"/>
  </si>
  <si>
    <t>Per 5:</t>
    <phoneticPr fontId="48" type="noConversion"/>
  </si>
  <si>
    <t>Were tests met WITH weather adjusted factors applied in Eq 5 (Test 3b)?</t>
    <phoneticPr fontId="48" type="noConversion"/>
  </si>
  <si>
    <t>Performance Test 4b-S:</t>
    <phoneticPr fontId="48" type="noConversion"/>
  </si>
  <si>
    <t>Given that weather adjustments are now needed, BE1 is project year 0 - the first year of the one year long eligibility period, and that SCAP=1:</t>
    <phoneticPr fontId="48" type="noConversion"/>
  </si>
  <si>
    <t>Were tests met WITH weather adjusted factors applied in Eq 8 (Test 4b-S)?</t>
    <phoneticPr fontId="48" type="noConversion"/>
  </si>
  <si>
    <t>Tests 3 &amp; 4</t>
    <phoneticPr fontId="48" type="noConversion"/>
  </si>
  <si>
    <t>B: Additionality-Related Tests for Project years 2 - 10</t>
    <phoneticPr fontId="48" type="noConversion"/>
  </si>
  <si>
    <t>Per equation 9</t>
    <phoneticPr fontId="48" type="noConversion"/>
  </si>
  <si>
    <t>Level of stat 1 emissions required as the minimum threshold in project year 1</t>
    <phoneticPr fontId="48" type="noConversion"/>
  </si>
  <si>
    <t>Scanning the PE∆y  results from the above pathways, enter ONE eligible result on the appropriate line ONCE for each project year y</t>
    <phoneticPr fontId="48" type="noConversion"/>
  </si>
  <si>
    <t>IF PASSED A or B in project year y, (that is resulting PE∆y  = O in lines 394 or 398) enter 0 on this line</t>
    <phoneticPr fontId="48" type="noConversion"/>
  </si>
  <si>
    <t xml:space="preserve">Resulting PE∆y </t>
    <phoneticPr fontId="48" type="noConversion"/>
  </si>
  <si>
    <t>NOTE: IF SQ FT CHANGES DURING PROJECT PERIOD -- EITHER DECLINING OR GROWING MORE THAN 5% vs PRIOR YEAR -- FURTHER MANUAL CALCULATIONS ARE REQUIRED per VMD0038 WHICH THIS TEMPLATE DOES NOT INCORPORATE.  See VMD0038 for details.  Square foot variances arising during the baseline period/project year 1 are included below</t>
    <phoneticPr fontId="48" type="noConversion"/>
  </si>
  <si>
    <t>Do applied EE technologies require PE adjustments?</t>
    <phoneticPr fontId="48" type="noConversion"/>
  </si>
  <si>
    <t>Since LEy is set at zero for campus-wide projects, adjustments comprise only PE∆y:</t>
    <phoneticPr fontId="48" type="noConversion"/>
  </si>
  <si>
    <t>If yes, the PE adjustment test is (from a) through f):</t>
    <phoneticPr fontId="48" type="noConversion"/>
  </si>
  <si>
    <t>Resulting PE Adjustment PE∆y</t>
    <phoneticPr fontId="48" type="noConversion"/>
  </si>
  <si>
    <t>Year 2</t>
    <phoneticPr fontId="48" type="noConversion"/>
  </si>
  <si>
    <t>Are stat 1 emissions below this level in each project year, on sq ft adj basis?</t>
    <phoneticPr fontId="48" type="noConversion"/>
  </si>
  <si>
    <t xml:space="preserve">If so, credits can be issued that year; if not, they may not be issued </t>
    <phoneticPr fontId="48" type="noConversion"/>
  </si>
  <si>
    <t>Enter ALL required campus-wide data: consistency with publicly reported GHG and sq ft data is a VMD0038 requirement</t>
    <phoneticPr fontId="48" type="noConversion"/>
  </si>
  <si>
    <t>Test 1</t>
    <phoneticPr fontId="48" type="noConversion"/>
  </si>
  <si>
    <t>Test 2</t>
    <phoneticPr fontId="48" type="noConversion"/>
  </si>
  <si>
    <t>Per Eqs 1 and 2:</t>
    <phoneticPr fontId="48" type="noConversion"/>
  </si>
  <si>
    <t>Testing Results for BOTH additionality tests 4S and 3, per equations 8 and 5:</t>
    <phoneticPr fontId="48" type="noConversion"/>
  </si>
  <si>
    <t>Test 3 + 4S pass?</t>
    <phoneticPr fontId="48" type="noConversion"/>
  </si>
  <si>
    <t xml:space="preserve">Test 4S </t>
    <phoneticPr fontId="48" type="noConversion"/>
  </si>
  <si>
    <t>Test 3</t>
    <phoneticPr fontId="48" type="noConversion"/>
  </si>
  <si>
    <t>For subsequent additionality testing in project year y:</t>
    <phoneticPr fontId="48" type="noConversion"/>
  </si>
  <si>
    <t>Additionality eligibility period selected</t>
    <phoneticPr fontId="48" type="noConversion"/>
  </si>
  <si>
    <t>No single technology installation is typically relied upon when meeting the performance standard requirements for this methodology but rather a series of energy efficiency/clean energy measures, adopted campus-wide.  Since this methodology requires that EE measures that the campus has adopted to meet the PB performance tests (per module section 4) this campus’ activities include:</t>
    <phoneticPr fontId="48" type="noConversion"/>
  </si>
  <si>
    <t>Numbering of sections corresponds to the section numbers in the VCS Project Development document template vs 3</t>
    <phoneticPr fontId="48" type="noConversion"/>
  </si>
  <si>
    <t>IF further project emission adjustment calculations are required:</t>
    <phoneticPr fontId="48" type="noConversion"/>
  </si>
  <si>
    <t>Step 1: Enter PE∆y Emission Data Values</t>
    <phoneticPr fontId="48" type="noConversion"/>
  </si>
  <si>
    <t>∆E p=y  data inputs and calculations are made on PE ADJ SIMPLE sheet.  This must be conducted before test results can be derived here.</t>
    <phoneticPr fontId="48" type="noConversion"/>
  </si>
  <si>
    <t>For year 1, per Equations outlined in the PE Adjustment section below; full set for all years found below</t>
    <phoneticPr fontId="48" type="noConversion"/>
  </si>
  <si>
    <t>Data enters once the adjustment section is completed below: do not touch</t>
    <phoneticPr fontId="48" type="noConversion"/>
  </si>
  <si>
    <r>
      <t>PE∆</t>
    </r>
    <r>
      <rPr>
        <vertAlign val="subscript"/>
        <sz val="10"/>
        <rFont val="Verdana"/>
      </rPr>
      <t>1</t>
    </r>
    <phoneticPr fontId="48" type="noConversion"/>
  </si>
  <si>
    <t>.. That is SF∆y is not equal to 1 for some project year y?</t>
    <phoneticPr fontId="48" type="noConversion"/>
  </si>
  <si>
    <t>BOX</t>
    <phoneticPr fontId="48" type="noConversion"/>
  </si>
  <si>
    <t>BOX</t>
    <phoneticPr fontId="48" type="noConversion"/>
  </si>
  <si>
    <t>BOX</t>
    <phoneticPr fontId="48" type="noConversion"/>
  </si>
  <si>
    <t>NOTES:</t>
    <phoneticPr fontId="48" type="noConversion"/>
  </si>
  <si>
    <t>BOX</t>
    <phoneticPr fontId="48" type="noConversion"/>
  </si>
  <si>
    <t>1st Baseline Year:</t>
    <phoneticPr fontId="48" type="noConversion"/>
  </si>
  <si>
    <t>same year</t>
    <phoneticPr fontId="48" type="noConversion"/>
  </si>
  <si>
    <t>For "yes/no" boxes, ENTER a 1 if "Yes" if in the "yes box"; if no, enter "1" in the "NO box".  Leave the other box blank</t>
    <phoneticPr fontId="48" type="noConversion"/>
  </si>
  <si>
    <t>No changes needed to summary sheet coding: the  ∆E p=y as calculated on this PE ADJ Simple sheet line 81 is already copied to the summary sheet and is the basis for the test</t>
    <phoneticPr fontId="48" type="noConversion"/>
  </si>
  <si>
    <t>No changes needed to summary sheet coding: the 10% (BE - PE) algorithm has already been applied</t>
    <phoneticPr fontId="48" type="noConversion"/>
  </si>
  <si>
    <t>No changes needed to summary sheet coding: the  applicable algorithm has already been applied</t>
    <phoneticPr fontId="48" type="noConversion"/>
  </si>
  <si>
    <t>Electricity consumed by adjustment technology (e.g. geothermal pumps) each year</t>
    <phoneticPr fontId="48" type="noConversion"/>
  </si>
  <si>
    <t>Yes</t>
    <phoneticPr fontId="48" type="noConversion"/>
  </si>
  <si>
    <t>No</t>
    <phoneticPr fontId="48" type="noConversion"/>
  </si>
  <si>
    <t>Enter Campus Name</t>
    <phoneticPr fontId="48" type="noConversion"/>
  </si>
  <si>
    <t>If campuses choose to use this tool, they agree to include the following the following text in their Monitoring Reports submitted to VCS:</t>
    <phoneticPr fontId="48" type="noConversion"/>
  </si>
  <si>
    <t xml:space="preserve">Campus name/location:                                         </t>
    <phoneticPr fontId="48" type="noConversion"/>
  </si>
  <si>
    <t>Specify the units used</t>
    <phoneticPr fontId="48" type="noConversion"/>
  </si>
  <si>
    <t>THIS IS A CALCUATION SHEET: IT DOES NOT NEED DATA ENTRY AND SHOULD BE IGNORED</t>
    <phoneticPr fontId="48" type="noConversion"/>
  </si>
  <si>
    <t>Adj Tech's scope 2 purch'd cooling</t>
    <phoneticPr fontId="48" type="noConversion"/>
  </si>
  <si>
    <t>% per year</t>
    <phoneticPr fontId="48" type="noConversion"/>
  </si>
  <si>
    <t>Assuming the maximum value of percentage declines in stationary 1's is preferred</t>
    <phoneticPr fontId="48" type="noConversion"/>
  </si>
  <si>
    <t>ADDITIONALITY TESTS UNDER WEATHER ADJUSTMENTS:</t>
    <phoneticPr fontId="48" type="noConversion"/>
  </si>
  <si>
    <r>
      <t>HDD</t>
    </r>
    <r>
      <rPr>
        <vertAlign val="subscript"/>
        <sz val="11"/>
        <rFont val="Calibri"/>
        <family val="2"/>
      </rPr>
      <t>p=1</t>
    </r>
    <r>
      <rPr>
        <sz val="11"/>
        <rFont val="Calibri"/>
      </rPr>
      <t xml:space="preserve"> </t>
    </r>
  </si>
  <si>
    <t>Electricity used by prior technology (which the adj technology made redundant, eg. The chillers replacing the geothermal) IF they are still used to some degree on campus so that the adj technology is not yet fully operational</t>
    <phoneticPr fontId="48" type="noConversion"/>
  </si>
  <si>
    <t>Assumed baseline for kwh consumption from tech that previously supplied this function (e.g. chillers used before geothermal installed) averaged over SAME baseline period as the project uses for baseline purposes (eg.. 2007-11)</t>
    <phoneticPr fontId="48" type="noConversion"/>
  </si>
  <si>
    <t>Baseline calculation</t>
    <phoneticPr fontId="48" type="noConversion"/>
  </si>
  <si>
    <t>Project year 1</t>
    <phoneticPr fontId="48" type="noConversion"/>
  </si>
  <si>
    <t>No changes needed to summary sheet coding: the  ∆E p=y as calculated on this PE Adj Simple sheet line 81 is already copied to the summary sheet and is the basis for the test</t>
    <phoneticPr fontId="48" type="noConversion"/>
  </si>
  <si>
    <t>only if CHP/geothermal</t>
    <phoneticPr fontId="48" type="noConversion"/>
  </si>
  <si>
    <t>&lt;= 0</t>
    <phoneticPr fontId="48" type="noConversion"/>
  </si>
  <si>
    <t>IF ONE year add't elig'b period</t>
    <phoneticPr fontId="48" type="noConversion"/>
  </si>
  <si>
    <t>Positively identified at least two EE strategies as implemented (ref module 4.2)</t>
    <phoneticPr fontId="48" type="noConversion"/>
  </si>
  <si>
    <t>year</t>
    <phoneticPr fontId="48" type="noConversion"/>
  </si>
  <si>
    <t>Eligible candidate baseline averages, BE</t>
    <phoneticPr fontId="48" type="noConversion"/>
  </si>
  <si>
    <t>BE candidates</t>
    <phoneticPr fontId="48" type="noConversion"/>
  </si>
  <si>
    <t xml:space="preserve">Corresponding to </t>
    <phoneticPr fontId="48" type="noConversion"/>
  </si>
  <si>
    <t>Scope 2 Ems in</t>
    <phoneticPr fontId="48" type="noConversion"/>
  </si>
  <si>
    <t>tons CO2</t>
    <phoneticPr fontId="48" type="noConversion"/>
  </si>
  <si>
    <t>Adj Tech's scope 2 purch'd electricity</t>
    <phoneticPr fontId="48" type="noConversion"/>
  </si>
  <si>
    <t>Adj Tech's scope 2 purch'd steam</t>
    <phoneticPr fontId="48" type="noConversion"/>
  </si>
  <si>
    <t>Adj Tech's scope 2 purch'd heat</t>
    <phoneticPr fontId="48" type="noConversion"/>
  </si>
  <si>
    <t>Total electricity, heating, cooling steam GHG emissions</t>
    <phoneticPr fontId="48" type="noConversion"/>
  </si>
  <si>
    <t>Potential E b=1  - E p=1 over 3, 4, 5 year baseline periods</t>
    <phoneticPr fontId="48" type="noConversion"/>
  </si>
  <si>
    <t>Resulting E b=1  - E p=1 for selected baseline period</t>
    <phoneticPr fontId="48" type="noConversion"/>
  </si>
  <si>
    <t xml:space="preserve">  Has or will the project exclude reductions from the project total should reductions, should they arise from campus customers’ use (e.g. if campus on-site energy generation systems provide energy services to neighboring hospitals)?</t>
    <phoneticPr fontId="48" type="noConversion"/>
  </si>
  <si>
    <t>Corresponding additionality</t>
    <phoneticPr fontId="48" type="noConversion"/>
  </si>
  <si>
    <t>eligibility period (# years)</t>
    <phoneticPr fontId="48" type="noConversion"/>
  </si>
  <si>
    <t>ENERGY UNITS USED</t>
    <phoneticPr fontId="48" type="noConversion"/>
  </si>
  <si>
    <t>GHG UNITS USED</t>
    <phoneticPr fontId="48" type="noConversion"/>
  </si>
  <si>
    <t xml:space="preserve"> Questions are posed for applicability condition purposes in section 2.2 below</t>
    <phoneticPr fontId="48" type="noConversion"/>
  </si>
  <si>
    <t>Year 5</t>
    <phoneticPr fontId="48" type="noConversion"/>
  </si>
  <si>
    <t xml:space="preserve"> year 6</t>
    <phoneticPr fontId="48" type="noConversion"/>
  </si>
  <si>
    <t>Year 7</t>
    <phoneticPr fontId="48" type="noConversion"/>
  </si>
  <si>
    <t>Enter HDD and CDD entries used for reporting to AUCPCC/STARS etc for project year 1 (HDD/CDDp=1) and 0 (HDD/CDDp=0):</t>
    <phoneticPr fontId="48" type="noConversion"/>
  </si>
  <si>
    <r>
      <t>CDD</t>
    </r>
    <r>
      <rPr>
        <vertAlign val="subscript"/>
        <sz val="11"/>
        <rFont val="Calibri"/>
        <family val="2"/>
      </rPr>
      <t>p=1</t>
    </r>
    <r>
      <rPr>
        <sz val="11"/>
        <rFont val="Calibri"/>
      </rPr>
      <t xml:space="preserve"> </t>
    </r>
    <phoneticPr fontId="48" type="noConversion"/>
  </si>
  <si>
    <r>
      <t>CDD</t>
    </r>
    <r>
      <rPr>
        <vertAlign val="subscript"/>
        <sz val="11"/>
        <rFont val="Calibri"/>
        <family val="2"/>
      </rPr>
      <t>p=0</t>
    </r>
    <r>
      <rPr>
        <sz val="11"/>
        <rFont val="Calibri"/>
      </rPr>
      <t xml:space="preserve"> </t>
    </r>
    <phoneticPr fontId="48" type="noConversion"/>
  </si>
  <si>
    <t>Year 8</t>
    <phoneticPr fontId="48" type="noConversion"/>
  </si>
  <si>
    <t>Year 9</t>
    <phoneticPr fontId="48" type="noConversion"/>
  </si>
  <si>
    <t>Year 10</t>
    <phoneticPr fontId="48" type="noConversion"/>
  </si>
  <si>
    <t>Based upon parameters already entered above:</t>
    <phoneticPr fontId="48" type="noConversion"/>
  </si>
  <si>
    <t>Year</t>
    <phoneticPr fontId="48" type="noConversion"/>
  </si>
  <si>
    <t>Year 3</t>
    <phoneticPr fontId="48" type="noConversion"/>
  </si>
  <si>
    <t>Lower values are typically preferable; credible logic to underpin per methodology</t>
    <phoneticPr fontId="48" type="noConversion"/>
  </si>
  <si>
    <t>Overall, taking weather adjusted testing and regular additionality testing into account:</t>
    <phoneticPr fontId="48" type="noConversion"/>
  </si>
  <si>
    <t>tons CO2</t>
    <phoneticPr fontId="48" type="noConversion"/>
  </si>
  <si>
    <r>
      <t>For Stationary 1, ER</t>
    </r>
    <r>
      <rPr>
        <vertAlign val="subscript"/>
        <sz val="10"/>
        <rFont val="Verdana"/>
      </rPr>
      <t>y</t>
    </r>
    <phoneticPr fontId="48" type="noConversion"/>
  </si>
  <si>
    <t>ESTIMATED TOTAL STATIONARY 1 SUM PROJECT ERy OVER 10 YEARS</t>
    <phoneticPr fontId="48" type="noConversion"/>
  </si>
  <si>
    <t>n/a</t>
    <phoneticPr fontId="48" type="noConversion"/>
  </si>
  <si>
    <t>Has the project passed additionality testing?</t>
    <phoneticPr fontId="48" type="noConversion"/>
  </si>
  <si>
    <t>Did the project pass based on non weather adjusted procedures?</t>
    <phoneticPr fontId="48" type="noConversion"/>
  </si>
  <si>
    <t xml:space="preserve">Stat 1 Ems in </t>
    <phoneticPr fontId="48" type="noConversion"/>
  </si>
  <si>
    <t>No</t>
    <phoneticPr fontId="48" type="noConversion"/>
  </si>
  <si>
    <t>Year 4</t>
    <phoneticPr fontId="48" type="noConversion"/>
  </si>
  <si>
    <t>UNITS USED</t>
    <phoneticPr fontId="48" type="noConversion"/>
  </si>
  <si>
    <t>Total Eligibility Points</t>
    <phoneticPr fontId="48" type="noConversion"/>
  </si>
  <si>
    <t>Behavior Change Campaign/Communications</t>
  </si>
  <si>
    <t>CoGen &amp; Fuelswitch</t>
  </si>
  <si>
    <t>Lighting Retrofits</t>
  </si>
  <si>
    <t>On-Site Renewables</t>
  </si>
  <si>
    <t>Have or will actions be been taken to ensure no double counting of project credits with campus GHG reporting (module 4.1) in PDD section 1.12.3?</t>
    <phoneticPr fontId="48" type="noConversion"/>
  </si>
  <si>
    <t>Enter</t>
    <phoneticPr fontId="48" type="noConversion"/>
  </si>
  <si>
    <t>Boiler Retrofits/Central Heating/Cooling Upgrades</t>
  </si>
  <si>
    <r>
      <t>HDD</t>
    </r>
    <r>
      <rPr>
        <vertAlign val="subscript"/>
        <sz val="11"/>
        <rFont val="Calibri"/>
        <family val="2"/>
      </rPr>
      <t>p=0</t>
    </r>
    <r>
      <rPr>
        <sz val="11"/>
        <rFont val="Calibri"/>
      </rPr>
      <t xml:space="preserve"> </t>
    </r>
  </si>
  <si>
    <r>
      <t xml:space="preserve">E </t>
    </r>
    <r>
      <rPr>
        <vertAlign val="subscript"/>
        <sz val="11"/>
        <rFont val="Arial"/>
      </rPr>
      <t>p=1</t>
    </r>
    <phoneticPr fontId="48" type="noConversion"/>
  </si>
  <si>
    <t>Year 5 ER5</t>
    <phoneticPr fontId="48" type="noConversion"/>
  </si>
  <si>
    <t>Square foot variances during baseline years, if applicable, have been addressed through calculations under Appendix 3?</t>
    <phoneticPr fontId="48" type="noConversion"/>
  </si>
  <si>
    <t>Have campus-wide GHG emissions been reported to ACUPCC/STARS/credible third party for project year 1 and at least one baseline year?</t>
    <phoneticPr fontId="48" type="noConversion"/>
  </si>
  <si>
    <t>PE ADJUSTMENTS SIMPLE: FOR STAT 1 REDUCTIONS:</t>
    <phoneticPr fontId="48" type="noConversion"/>
  </si>
  <si>
    <t xml:space="preserve">Thus corresponding first year of Additionality Eligibility period selected </t>
    <phoneticPr fontId="48" type="noConversion"/>
  </si>
  <si>
    <r>
      <t>ER</t>
    </r>
    <r>
      <rPr>
        <vertAlign val="subscript"/>
        <sz val="10"/>
        <rFont val="Verdana"/>
      </rPr>
      <t>1</t>
    </r>
  </si>
  <si>
    <t>Has or will the project secure ownership to ensure no double counting of credits relative to other utility  or third party customer claims  (module 4.1) in PDD sections 1.12  and 1.9</t>
    <phoneticPr fontId="48" type="noConversion"/>
  </si>
  <si>
    <t>1.10, 1.11, 1.12, 1.13: answer in PDD</t>
    <phoneticPr fontId="48" type="noConversion"/>
  </si>
  <si>
    <t>PBSc</t>
    <phoneticPr fontId="48" type="noConversion"/>
  </si>
  <si>
    <t>PBEc</t>
    <phoneticPr fontId="48" type="noConversion"/>
  </si>
  <si>
    <r>
      <t>Project year 1 selected</t>
    </r>
    <r>
      <rPr>
        <sz val="10"/>
        <rFont val="Verdana"/>
      </rPr>
      <t xml:space="preserve"> </t>
    </r>
  </si>
  <si>
    <r>
      <t>Last baseline year (project year 0)</t>
    </r>
    <r>
      <rPr>
        <sz val="10"/>
        <rFont val="Verdana"/>
      </rPr>
      <t xml:space="preserve"> </t>
    </r>
  </si>
  <si>
    <t xml:space="preserve"> that is, additionality tests were ONLY passed with a ONE year additionality period</t>
    <phoneticPr fontId="48" type="noConversion"/>
  </si>
  <si>
    <t>IF WEATHER ADJ TESTING IS REQUIRED, THEN:</t>
    <phoneticPr fontId="48" type="noConversion"/>
  </si>
  <si>
    <t>Corresponding First year Additionality Eligibility Period if weather adj required would be</t>
    <phoneticPr fontId="48" type="noConversion"/>
  </si>
  <si>
    <t>For third party customers, project has or will have secured ownership of carbon reductions  to ensure no double counting of credits relative to any third party customers such as hospitals (e.g. for RECs, or delivery of energy services etc) (module 4.1) in PDD section 1.9.</t>
    <phoneticPr fontId="48" type="noConversion"/>
  </si>
  <si>
    <t>Has the project passed additionality testing on the first pass for project year 1?</t>
    <phoneticPr fontId="48" type="noConversion"/>
  </si>
  <si>
    <t>IF TWO year add't elig'b period</t>
    <phoneticPr fontId="48" type="noConversion"/>
  </si>
  <si>
    <t>Data enters once summary sheet completed: do not touch</t>
    <phoneticPr fontId="48" type="noConversion"/>
  </si>
  <si>
    <t>Project YEAR 1</t>
    <phoneticPr fontId="48" type="noConversion"/>
  </si>
  <si>
    <t>Project year 2</t>
    <phoneticPr fontId="48" type="noConversion"/>
  </si>
  <si>
    <t>Project year 3</t>
    <phoneticPr fontId="48" type="noConversion"/>
  </si>
  <si>
    <t>Project year 4</t>
    <phoneticPr fontId="48" type="noConversion"/>
  </si>
  <si>
    <r>
      <t>3.2</t>
    </r>
    <r>
      <rPr>
        <b/>
        <sz val="7"/>
        <rFont val="Verdana"/>
      </rPr>
      <t>     </t>
    </r>
    <r>
      <rPr>
        <b/>
        <sz val="11"/>
        <rFont val="Verdana"/>
      </rPr>
      <t xml:space="preserve"> Project Emissions</t>
    </r>
    <phoneticPr fontId="48" type="noConversion"/>
  </si>
  <si>
    <t>NOTE: the largest number of reductions would correspond to selecting the highest baseline (that is the largest number) - which typically corresponds to the longest baseline.  Baselines need to be justified</t>
    <phoneticPr fontId="48" type="noConversion"/>
  </si>
  <si>
    <t>Based on equations 13:</t>
    <phoneticPr fontId="48" type="noConversion"/>
  </si>
  <si>
    <t>Year 1</t>
    <phoneticPr fontId="48" type="noConversion"/>
  </si>
  <si>
    <t>Year 3</t>
    <phoneticPr fontId="48" type="noConversion"/>
  </si>
  <si>
    <t>Has the project passed additionality testing based on weather adjusted tests?</t>
    <phoneticPr fontId="48" type="noConversion"/>
  </si>
  <si>
    <t>Yes</t>
    <phoneticPr fontId="48" type="noConversion"/>
  </si>
  <si>
    <t>No</t>
    <phoneticPr fontId="48" type="noConversion"/>
  </si>
  <si>
    <t>For Additionality Testing:</t>
    <phoneticPr fontId="48" type="noConversion"/>
  </si>
  <si>
    <t>tons CO2</t>
    <phoneticPr fontId="48" type="noConversion"/>
  </si>
  <si>
    <t>IF THREE year baseline period</t>
    <phoneticPr fontId="48" type="noConversion"/>
  </si>
  <si>
    <t>1 = pass, 0 = fail</t>
    <phoneticPr fontId="48" type="noConversion"/>
  </si>
  <si>
    <t>Corresponding to FIRST baseline year:</t>
    <phoneticPr fontId="48" type="noConversion"/>
  </si>
  <si>
    <t>2.5 Additionality Tests</t>
    <phoneticPr fontId="48" type="noConversion"/>
  </si>
  <si>
    <t>Thus are BOTH the following sq ft equations satisfied during at least one eligible baseline period?</t>
    <phoneticPr fontId="48" type="noConversion"/>
  </si>
  <si>
    <t>OTHERWISE:</t>
    <phoneticPr fontId="48" type="noConversion"/>
  </si>
  <si>
    <t>If weather adjustments are NOT required:</t>
    <phoneticPr fontId="48" type="noConversion"/>
  </si>
  <si>
    <r>
      <t>Estimated GHG emission reductions or removals (tCO</t>
    </r>
    <r>
      <rPr>
        <vertAlign val="subscript"/>
        <sz val="11"/>
        <rFont val="Verdana"/>
      </rPr>
      <t>2</t>
    </r>
    <r>
      <rPr>
        <sz val="11"/>
        <rFont val="Verdana"/>
      </rPr>
      <t>e)</t>
    </r>
  </si>
  <si>
    <t>Re: 1.8 Description of Project Activity</t>
    <phoneticPr fontId="48" type="noConversion"/>
  </si>
  <si>
    <t>RE: 1.2 APPLICABLE SECTOR SCOPE</t>
    <phoneticPr fontId="48" type="noConversion"/>
  </si>
  <si>
    <t>Data enters once all others sections have been completed below: do not touch</t>
    <phoneticPr fontId="48" type="noConversion"/>
  </si>
  <si>
    <r>
      <t>Year 1 (eg, 2011) ER</t>
    </r>
    <r>
      <rPr>
        <vertAlign val="subscript"/>
        <sz val="10"/>
        <rFont val="Verdana"/>
      </rPr>
      <t>1</t>
    </r>
  </si>
  <si>
    <t>1.2: answer in PDD -- applicable sectors noted above</t>
    <phoneticPr fontId="48" type="noConversion"/>
  </si>
  <si>
    <t>1.3 Project Proponent</t>
    <phoneticPr fontId="48" type="noConversion"/>
  </si>
  <si>
    <t>Data enters once the project emissions section is completed below: do not touch</t>
    <phoneticPr fontId="48" type="noConversion"/>
  </si>
  <si>
    <t>Thus, now assuming that sq ft variance based  testing is not applied: further additionality tests are applied as follows:</t>
    <phoneticPr fontId="48" type="noConversion"/>
  </si>
  <si>
    <t>Data enters once the additionality section is completed below: do not touch</t>
    <phoneticPr fontId="48" type="noConversion"/>
  </si>
  <si>
    <t>3 Energy Demand</t>
    <phoneticPr fontId="48" type="noConversion"/>
  </si>
  <si>
    <t xml:space="preserve">Use values from this row to enter in this column through year 10  </t>
    <phoneticPr fontId="48" type="noConversion"/>
  </si>
  <si>
    <r>
      <t>3.1</t>
    </r>
    <r>
      <rPr>
        <b/>
        <sz val="7"/>
        <rFont val="Verdana"/>
      </rPr>
      <t xml:space="preserve">      </t>
    </r>
    <r>
      <rPr>
        <b/>
        <sz val="11"/>
        <rFont val="Verdana"/>
      </rPr>
      <t>Baseline Emissions</t>
    </r>
    <phoneticPr fontId="48" type="noConversion"/>
  </si>
  <si>
    <t>Scope 2          Electricity-based</t>
    <phoneticPr fontId="48" type="noConversion"/>
  </si>
  <si>
    <t>]</t>
    <phoneticPr fontId="48" type="noConversion"/>
  </si>
  <si>
    <t>TEST 1:</t>
    <phoneticPr fontId="48" type="noConversion"/>
  </si>
  <si>
    <t>Test 1</t>
    <phoneticPr fontId="48" type="noConversion"/>
  </si>
  <si>
    <t>Data enters once the baseline section is completed below: do not touch</t>
    <phoneticPr fontId="48" type="noConversion"/>
  </si>
  <si>
    <t xml:space="preserve"> -- declining?</t>
    <phoneticPr fontId="48" type="noConversion"/>
  </si>
  <si>
    <t>Baseline data:</t>
    <phoneticPr fontId="48" type="noConversion"/>
  </si>
  <si>
    <t>Eligible % reductions, provided BOTH TESTS are passed</t>
    <phoneticPr fontId="48" type="noConversion"/>
  </si>
  <si>
    <t>CODED TO BE MAX VALUE pROVIDED SQ FT DOES NOT NEED ADJUSTMENT</t>
    <phoneticPr fontId="48" type="noConversion"/>
  </si>
  <si>
    <t>Enter 1 if yes</t>
  </si>
  <si>
    <t>Delete instructions from other lines</t>
    <phoneticPr fontId="48" type="noConversion"/>
  </si>
  <si>
    <t>ASSUMED IN Test 2A above - not needed</t>
    <phoneticPr fontId="48" type="noConversion"/>
  </si>
  <si>
    <t>Year nnnn</t>
  </si>
  <si>
    <t>Baseline period, B, resulting</t>
  </si>
  <si>
    <t>Value year 3+</t>
    <phoneticPr fontId="48" type="noConversion"/>
  </si>
  <si>
    <t>Resulting average baseline BE</t>
    <phoneticPr fontId="48" type="noConversion"/>
  </si>
  <si>
    <t xml:space="preserve">Per Eq 12: </t>
    <phoneticPr fontId="48" type="noConversion"/>
  </si>
  <si>
    <t>achieved:</t>
    <phoneticPr fontId="48" type="noConversion"/>
  </si>
  <si>
    <t>reduction</t>
    <phoneticPr fontId="48" type="noConversion"/>
  </si>
  <si>
    <t xml:space="preserve">Average % </t>
    <phoneticPr fontId="48" type="noConversion"/>
  </si>
  <si>
    <t>Data enters once the baseline section is completed below: do not touch</t>
    <phoneticPr fontId="48" type="noConversion"/>
  </si>
  <si>
    <t>year</t>
    <phoneticPr fontId="48" type="noConversion"/>
  </si>
  <si>
    <t>year 6 ER6</t>
    <phoneticPr fontId="48" type="noConversion"/>
  </si>
  <si>
    <t>Year 7 ER7</t>
    <phoneticPr fontId="48" type="noConversion"/>
  </si>
  <si>
    <t>year 8 ER8</t>
    <phoneticPr fontId="48" type="noConversion"/>
  </si>
  <si>
    <t>Year 9 ER9</t>
    <phoneticPr fontId="48" type="noConversion"/>
  </si>
  <si>
    <t>year 10 ER10</t>
    <phoneticPr fontId="48" type="noConversion"/>
  </si>
  <si>
    <t>2.1: answered in PDD</t>
    <phoneticPr fontId="48" type="noConversion"/>
  </si>
  <si>
    <r>
      <t>PBS</t>
    </r>
    <r>
      <rPr>
        <vertAlign val="subscript"/>
        <sz val="10"/>
        <rFont val="Verdana"/>
      </rPr>
      <t>c</t>
    </r>
  </si>
  <si>
    <r>
      <t>PBE</t>
    </r>
    <r>
      <rPr>
        <vertAlign val="subscript"/>
        <sz val="10"/>
        <rFont val="Verdana"/>
      </rPr>
      <t>c</t>
    </r>
  </si>
  <si>
    <t>percent</t>
    <phoneticPr fontId="48" type="noConversion"/>
  </si>
  <si>
    <t>Per Eq 15</t>
    <phoneticPr fontId="48" type="noConversion"/>
  </si>
  <si>
    <t>Pathway Test</t>
    <phoneticPr fontId="48" type="noConversion"/>
  </si>
  <si>
    <t>Results</t>
    <phoneticPr fontId="48" type="noConversion"/>
  </si>
  <si>
    <t>Passed?</t>
    <phoneticPr fontId="48" type="noConversion"/>
  </si>
  <si>
    <t>Blue shading indicates a box in which you copy data that is given in another table in the sheet</t>
  </si>
  <si>
    <t>Instructions:</t>
    <phoneticPr fontId="48" type="noConversion"/>
  </si>
  <si>
    <t>Baseline year Prior</t>
    <phoneticPr fontId="48" type="noConversion"/>
  </si>
  <si>
    <r>
      <t>Corresponding first baseline year selected</t>
    </r>
    <r>
      <rPr>
        <sz val="10"/>
        <rFont val="Verdana"/>
      </rPr>
      <t xml:space="preserve"> </t>
    </r>
    <phoneticPr fontId="48" type="noConversion"/>
  </si>
  <si>
    <t>IF THREE year baseline period</t>
    <phoneticPr fontId="48" type="noConversion"/>
  </si>
  <si>
    <t>If FOUR year baseline period</t>
    <phoneticPr fontId="48" type="noConversion"/>
  </si>
  <si>
    <t>DO NOT ENTER DATA IN ANY OTHER CELL EXCEPT CODED GREEN OR BLUE!!!</t>
    <phoneticPr fontId="48" type="noConversion"/>
  </si>
  <si>
    <t>Last baseline year</t>
    <phoneticPr fontId="48" type="noConversion"/>
  </si>
  <si>
    <t xml:space="preserve">Corresponding: </t>
    <phoneticPr fontId="48" type="noConversion"/>
  </si>
  <si>
    <t>Scope 2 Electricity-based</t>
    <phoneticPr fontId="48" type="noConversion"/>
  </si>
  <si>
    <t>BOX</t>
    <phoneticPr fontId="48" type="noConversion"/>
  </si>
  <si>
    <t>Enter both figures, copying the PBSc and PBEc %'s corresponding to campus' carnegie class from above chart</t>
    <phoneticPr fontId="48" type="noConversion"/>
  </si>
  <si>
    <t>Is weather based testing required?  That is additionality eligibility period is 1 year?</t>
    <phoneticPr fontId="48" type="noConversion"/>
  </si>
  <si>
    <r>
      <t xml:space="preserve">∑ F </t>
    </r>
    <r>
      <rPr>
        <vertAlign val="subscript"/>
        <sz val="11"/>
        <rFont val="Calibri"/>
        <family val="2"/>
      </rPr>
      <t xml:space="preserve">p=1 i </t>
    </r>
    <r>
      <rPr>
        <sz val="11"/>
        <rFont val="Calibri"/>
      </rPr>
      <t xml:space="preserve"> </t>
    </r>
    <phoneticPr fontId="48" type="noConversion"/>
  </si>
  <si>
    <t xml:space="preserve">If sq ft variances in PreTest B required carbon calculations using appendix 3, have the calculations been conducted using the sq ft variance app 3 sheet?  </t>
    <phoneticPr fontId="48" type="noConversion"/>
  </si>
  <si>
    <t>Project start date</t>
  </si>
  <si>
    <t>Project end date</t>
  </si>
  <si>
    <t>Diagnostic data analysis: to inform selection of baseline period/</t>
    <phoneticPr fontId="48" type="noConversion"/>
  </si>
  <si>
    <t xml:space="preserve">No   </t>
  </si>
  <si>
    <t>Which takes advantage of the fact that TRUE + TRUE = 2, FALSE + FALSE = 0, and either combination of TRUE + FALSE = 1.</t>
  </si>
  <si>
    <t>For Weather based Testing</t>
    <phoneticPr fontId="48" type="noConversion"/>
  </si>
  <si>
    <t>Given addtionality results, is weather testing required?</t>
    <phoneticPr fontId="48" type="noConversion"/>
  </si>
  <si>
    <t>TEST</t>
    <phoneticPr fontId="48" type="noConversion"/>
  </si>
  <si>
    <t>For this campus project:</t>
  </si>
  <si>
    <t xml:space="preserve">No </t>
  </si>
  <si>
    <r>
      <t>Baseline emissions in project year y, BE</t>
    </r>
    <r>
      <rPr>
        <vertAlign val="subscript"/>
        <sz val="10"/>
        <rFont val="Verdana"/>
      </rPr>
      <t>y</t>
    </r>
    <phoneticPr fontId="48" type="noConversion"/>
  </si>
  <si>
    <t>Per Eq 13:</t>
    <phoneticPr fontId="48" type="noConversion"/>
  </si>
  <si>
    <t>NOTE: a "FALSE" entry for the BE result means this is NOT an eligible baseline period -- and reductions will not arise in the final tally!</t>
    <phoneticPr fontId="48" type="noConversion"/>
  </si>
  <si>
    <t>Additionality eligibility period first year</t>
    <phoneticPr fontId="48" type="noConversion"/>
  </si>
  <si>
    <t>For Stationary 1 Reductions (no sq ft variances):</t>
    <phoneticPr fontId="48" type="noConversion"/>
  </si>
  <si>
    <t>1 = pass, 0 = fail</t>
    <phoneticPr fontId="48" type="noConversion"/>
  </si>
  <si>
    <t>IF THREE year add't elig'b period</t>
    <phoneticPr fontId="48" type="noConversion"/>
  </si>
  <si>
    <t>IF FOUR year add't elig'b period</t>
    <phoneticPr fontId="48" type="noConversion"/>
  </si>
  <si>
    <t>IF FIVE year add't elig'b period</t>
    <phoneticPr fontId="48" type="noConversion"/>
  </si>
  <si>
    <t>Data enters once the additionality section is completed below: do not touch</t>
    <phoneticPr fontId="48" type="noConversion"/>
  </si>
  <si>
    <t>For stationary 1, BEy</t>
  </si>
  <si>
    <t>(tons CO2)</t>
  </si>
  <si>
    <t>If FOUR year baseline period</t>
    <phoneticPr fontId="48" type="noConversion"/>
  </si>
  <si>
    <t>IF FIVE year baseline period</t>
    <phoneticPr fontId="48" type="noConversion"/>
  </si>
  <si>
    <t>Optimal baseline BE candidate</t>
    <phoneticPr fontId="48" type="noConversion"/>
  </si>
  <si>
    <t>DESCRIBE briefly steps taken:</t>
    <phoneticPr fontId="48" type="noConversion"/>
  </si>
  <si>
    <t>For Stationary 1 Reductions:</t>
    <phoneticPr fontId="48" type="noConversion"/>
  </si>
  <si>
    <t>Based on equations 12:</t>
    <phoneticPr fontId="48" type="noConversion"/>
  </si>
  <si>
    <t>Defaults to project year 1 start date: enter month/day only</t>
    <phoneticPr fontId="48" type="noConversion"/>
  </si>
  <si>
    <t>Thus average baseline emissions BE selected =</t>
    <phoneticPr fontId="48" type="noConversion"/>
  </si>
  <si>
    <t xml:space="preserve">Per equations given in BE analysis below </t>
    <phoneticPr fontId="48" type="noConversion"/>
  </si>
  <si>
    <r>
      <t>BE</t>
    </r>
    <r>
      <rPr>
        <vertAlign val="subscript"/>
        <sz val="10"/>
        <rFont val="Verdana"/>
      </rPr>
      <t>1</t>
    </r>
  </si>
  <si>
    <r>
      <t>BE</t>
    </r>
    <r>
      <rPr>
        <vertAlign val="subscript"/>
        <sz val="10"/>
        <rFont val="Verdana"/>
      </rPr>
      <t>2</t>
    </r>
  </si>
  <si>
    <r>
      <t>PE</t>
    </r>
    <r>
      <rPr>
        <vertAlign val="subscript"/>
        <sz val="10"/>
        <rFont val="Verdana"/>
      </rPr>
      <t>1</t>
    </r>
  </si>
  <si>
    <t>:For stationary 1, PEy</t>
  </si>
  <si>
    <t>Based on BE selected above -- and ensuring square footage meets PreTest B for this baseline year (otherwise adjusted sq ft assessment is required)</t>
    <phoneticPr fontId="48" type="noConversion"/>
  </si>
  <si>
    <t>3. Quantification of GHG Emission Reductions and Removals</t>
    <phoneticPr fontId="48" type="noConversion"/>
  </si>
  <si>
    <t>CODED TO BE MAX VALUE FROM ELIGIBLE ADD"L PERIODS</t>
    <phoneticPr fontId="48" type="noConversion"/>
  </si>
  <si>
    <t xml:space="preserve">Corresponding to </t>
    <phoneticPr fontId="48" type="noConversion"/>
  </si>
  <si>
    <t>If FOUR year baseline period</t>
    <phoneticPr fontId="48" type="noConversion"/>
  </si>
  <si>
    <t>1 Energy Industries</t>
    <phoneticPr fontId="48" type="noConversion"/>
  </si>
  <si>
    <t>FIRST add'l eligbl year</t>
    <phoneticPr fontId="48" type="noConversion"/>
  </si>
  <si>
    <t>additionality eligibility testing period and calculation basis (vs sq ft variances)</t>
    <phoneticPr fontId="48" type="noConversion"/>
  </si>
  <si>
    <t>Guidance note</t>
    <phoneticPr fontId="48" type="noConversion"/>
  </si>
  <si>
    <t>NOTE: to select additionality period, both test 2S-A and 1-S must be passed for that same year</t>
    <phoneticPr fontId="48" type="noConversion"/>
  </si>
  <si>
    <t>tons CO2</t>
    <phoneticPr fontId="48" type="noConversion"/>
  </si>
  <si>
    <t>required?</t>
    <phoneticPr fontId="48" type="noConversion"/>
  </si>
  <si>
    <t>per year?</t>
    <phoneticPr fontId="48" type="noConversion"/>
  </si>
  <si>
    <t>increase</t>
    <phoneticPr fontId="48" type="noConversion"/>
  </si>
  <si>
    <t>Sq ft %</t>
    <phoneticPr fontId="48" type="noConversion"/>
  </si>
  <si>
    <t>Per Eq 2A</t>
    <phoneticPr fontId="48" type="noConversion"/>
  </si>
  <si>
    <t>Per Eq 2B</t>
    <phoneticPr fontId="48" type="noConversion"/>
  </si>
  <si>
    <t>PreTest B</t>
    <phoneticPr fontId="48" type="noConversion"/>
  </si>
  <si>
    <t>Beyond 5%</t>
    <phoneticPr fontId="48" type="noConversion"/>
  </si>
  <si>
    <t>Above PBS</t>
    <phoneticPr fontId="48" type="noConversion"/>
  </si>
  <si>
    <t>Per Eq 8:</t>
    <phoneticPr fontId="48" type="noConversion"/>
  </si>
  <si>
    <t>DATA FOR THIS CALC SHEET IS ENTERED AT TOP OF SUMMARY SHEET AND, IF APPLICABLE, IN LEAKAGE SECTION IN SUMMARY SHEET ALSO</t>
    <phoneticPr fontId="48" type="noConversion"/>
  </si>
  <si>
    <t>NO DATA ENTRY IS NEEDED ON THIS SHEET</t>
    <phoneticPr fontId="48" type="noConversion"/>
  </si>
  <si>
    <t>1.9 Campus location/boundaries: answer in PDD</t>
    <phoneticPr fontId="48" type="noConversion"/>
  </si>
  <si>
    <t>Data enters once all others sections have been completed below: do not touch</t>
    <phoneticPr fontId="48" type="noConversion"/>
  </si>
  <si>
    <t>Per vs 1.1 of methodology, campus-wide module</t>
    <phoneticPr fontId="48" type="noConversion"/>
  </si>
  <si>
    <t>Other (please name)</t>
    <phoneticPr fontId="48" type="noConversion"/>
  </si>
  <si>
    <t>Do campus sq footage variances during project period?</t>
    <phoneticPr fontId="48" type="noConversion"/>
  </si>
  <si>
    <t>baseline BE</t>
    <phoneticPr fontId="48" type="noConversion"/>
  </si>
  <si>
    <t>=IF(Cond_1+Cond_2=2,”Action 1″,IF(Cond_1+Cond_2=0,”Action 4″,IF(Cond_1=TRUE,”Action 2″,”Action 3″)))</t>
  </si>
  <si>
    <t>BOX</t>
    <phoneticPr fontId="48" type="noConversion"/>
  </si>
  <si>
    <t>Corresponding first baseline year 1</t>
    <phoneticPr fontId="48" type="noConversion"/>
  </si>
  <si>
    <t>Project Year 0</t>
    <phoneticPr fontId="48" type="noConversion"/>
  </si>
  <si>
    <t>Project YEAR 1</t>
    <phoneticPr fontId="48" type="noConversion"/>
  </si>
  <si>
    <t>Project year 2</t>
    <phoneticPr fontId="48" type="noConversion"/>
  </si>
  <si>
    <t>Project year 3</t>
    <phoneticPr fontId="48" type="noConversion"/>
  </si>
  <si>
    <t>Since sq ft must not be declining during baseline period, ELIGIBLE average baselines thus comprise:</t>
    <phoneticPr fontId="48" type="noConversion"/>
  </si>
  <si>
    <t>Average</t>
    <phoneticPr fontId="48" type="noConversion"/>
  </si>
  <si>
    <t>If cell = 0, then all additinoality tests 2S-A have failed; if cell = 1 then weather based testing needed; if 2 then project has passed additionality testing without weather based changes</t>
    <phoneticPr fontId="48" type="noConversion"/>
  </si>
  <si>
    <t xml:space="preserve">                       </t>
  </si>
  <si>
    <t xml:space="preserve"> </t>
  </si>
  <si>
    <t>NOTE: This  data was entered in the summary section</t>
    <phoneticPr fontId="48" type="noConversion"/>
  </si>
  <si>
    <t>BOX</t>
    <phoneticPr fontId="48" type="noConversion"/>
  </si>
  <si>
    <t>Given selection already made for Project year 1</t>
    <phoneticPr fontId="48" type="noConversion"/>
  </si>
  <si>
    <t>Corresponding results for Additionality Test 2S-A</t>
    <phoneticPr fontId="48" type="noConversion"/>
  </si>
  <si>
    <t>Name</t>
  </si>
  <si>
    <t>Title/role</t>
  </si>
  <si>
    <t>Address</t>
  </si>
  <si>
    <t>Email</t>
  </si>
  <si>
    <t>Phone</t>
  </si>
  <si>
    <t>Square footage data:</t>
    <phoneticPr fontId="48" type="noConversion"/>
  </si>
  <si>
    <t>STAT 1</t>
    <phoneticPr fontId="48" type="noConversion"/>
  </si>
  <si>
    <t>Year 9</t>
    <phoneticPr fontId="48" type="noConversion"/>
  </si>
  <si>
    <t>Year 8</t>
    <phoneticPr fontId="48" type="noConversion"/>
  </si>
  <si>
    <t>Year 7</t>
    <phoneticPr fontId="48" type="noConversion"/>
  </si>
  <si>
    <t>Leakage</t>
    <phoneticPr fontId="48" type="noConversion"/>
  </si>
  <si>
    <r>
      <t>PE</t>
    </r>
    <r>
      <rPr>
        <vertAlign val="subscript"/>
        <sz val="10"/>
        <rFont val="Verdana"/>
      </rPr>
      <t>y</t>
    </r>
    <phoneticPr fontId="48" type="noConversion"/>
  </si>
  <si>
    <r>
      <t>BE</t>
    </r>
    <r>
      <rPr>
        <vertAlign val="subscript"/>
        <sz val="10"/>
        <rFont val="Verdana"/>
      </rPr>
      <t>y</t>
    </r>
    <phoneticPr fontId="48" type="noConversion"/>
  </si>
  <si>
    <t>Year 4</t>
    <phoneticPr fontId="48" type="noConversion"/>
  </si>
  <si>
    <t xml:space="preserve">          </t>
    <phoneticPr fontId="48" type="noConversion"/>
  </si>
  <si>
    <t>BE</t>
    <phoneticPr fontId="48" type="noConversion"/>
  </si>
  <si>
    <t>Per Eq 12</t>
    <phoneticPr fontId="48" type="noConversion"/>
  </si>
  <si>
    <t>Otherwise, continue assessment below</t>
    <phoneticPr fontId="48" type="noConversion"/>
  </si>
  <si>
    <t>Project year 5</t>
    <phoneticPr fontId="48" type="noConversion"/>
  </si>
  <si>
    <t>Project year 6</t>
    <phoneticPr fontId="48" type="noConversion"/>
  </si>
  <si>
    <t>Projectyear 7</t>
    <phoneticPr fontId="48" type="noConversion"/>
  </si>
  <si>
    <t>Project year 8</t>
    <phoneticPr fontId="48" type="noConversion"/>
  </si>
  <si>
    <t>Year 10</t>
    <phoneticPr fontId="48" type="noConversion"/>
  </si>
  <si>
    <t>Applicability conditions (2.2) are met</t>
  </si>
  <si>
    <t>Square foot variance apply (PreTest B)</t>
  </si>
  <si>
    <t>Was the project mandated or required by local, state or federal law or regulation?</t>
    <phoneticPr fontId="48" type="noConversion"/>
  </si>
  <si>
    <t>Data enters once the baseline section is completed below: do not touch</t>
    <phoneticPr fontId="48" type="noConversion"/>
  </si>
  <si>
    <t>B</t>
    <phoneticPr fontId="48" type="noConversion"/>
  </si>
  <si>
    <t>T0 qualify, at least two sections must apply</t>
    <phoneticPr fontId="48" type="noConversion"/>
  </si>
  <si>
    <t>Is the sq footage neither declining nor growing &gt;5%/year for any of these baseline periods?</t>
    <phoneticPr fontId="48" type="noConversion"/>
  </si>
  <si>
    <t>For Leakage Testing:</t>
    <phoneticPr fontId="48" type="noConversion"/>
  </si>
  <si>
    <t>PBEc value:</t>
    <phoneticPr fontId="48" type="noConversion"/>
  </si>
  <si>
    <t>(Enter 1 if yes, 0 if no)</t>
    <phoneticPr fontId="48" type="noConversion"/>
  </si>
  <si>
    <t>Total number of crediting years</t>
  </si>
  <si>
    <t>Average annual ERs</t>
  </si>
  <si>
    <t>Leakage Test f) LEy values</t>
    <phoneticPr fontId="48" type="noConversion"/>
  </si>
  <si>
    <t>Baccalaureate</t>
  </si>
  <si>
    <t>Enter test PBEc value on summary sheet -- whereupon PBEc value will be indicated</t>
    <phoneticPr fontId="48" type="noConversion"/>
  </si>
  <si>
    <t>Campus/Institution Name</t>
    <phoneticPr fontId="48" type="noConversion"/>
  </si>
  <si>
    <t>1.4: Answer in PDD</t>
    <phoneticPr fontId="48" type="noConversion"/>
  </si>
  <si>
    <t>1.5/1.6 Project Start Date/Crediting Period</t>
    <phoneticPr fontId="48" type="noConversion"/>
  </si>
  <si>
    <t>Year</t>
    <phoneticPr fontId="48" type="noConversion"/>
  </si>
  <si>
    <t>Month</t>
    <phoneticPr fontId="48" type="noConversion"/>
  </si>
  <si>
    <t>Day</t>
    <phoneticPr fontId="48" type="noConversion"/>
  </si>
  <si>
    <t>Year/Month/Day</t>
    <phoneticPr fontId="48" type="noConversion"/>
  </si>
  <si>
    <t>Assumes full 10 year VCS project period to maximize project credits and reductions which campus then has option to sell</t>
    <phoneticPr fontId="48" type="noConversion"/>
  </si>
  <si>
    <t>1.7 Estimated Reductions</t>
    <phoneticPr fontId="48" type="noConversion"/>
  </si>
  <si>
    <t>2.2: APPLICABILITY CONDITIONS</t>
    <phoneticPr fontId="48" type="noConversion"/>
  </si>
  <si>
    <t>For year 1, per equation given in project emissions section below</t>
    <phoneticPr fontId="48" type="noConversion"/>
  </si>
  <si>
    <t>ELIGIBLE?</t>
    <phoneticPr fontId="48" type="noConversion"/>
  </si>
  <si>
    <t>Leakage Test c) LEy values</t>
    <phoneticPr fontId="48" type="noConversion"/>
  </si>
  <si>
    <t>Instructions to follow based on testing results -- directing you to different parts of the sheet as required</t>
    <phoneticPr fontId="48" type="noConversion"/>
  </si>
  <si>
    <t>PERIOD DURATION:</t>
    <phoneticPr fontId="48" type="noConversion"/>
  </si>
  <si>
    <t>(for B or ST1P)</t>
    <phoneticPr fontId="48" type="noConversion"/>
  </si>
  <si>
    <t>Number of years</t>
    <phoneticPr fontId="48" type="noConversion"/>
  </si>
  <si>
    <t>Campus-wide Project Evaluation and ER estimates</t>
    <phoneticPr fontId="48" type="noConversion"/>
  </si>
  <si>
    <t>Performance Tests:</t>
  </si>
  <si>
    <t>xx/xx/xxxx or similar truncation indicates date/year to be entered</t>
    <phoneticPr fontId="48" type="noConversion"/>
  </si>
  <si>
    <t xml:space="preserve">LEED Certification/     </t>
  </si>
  <si>
    <t>Green Building</t>
  </si>
  <si>
    <t>Project year 4</t>
    <phoneticPr fontId="48" type="noConversion"/>
  </si>
  <si>
    <t>Project year 5</t>
    <phoneticPr fontId="48" type="noConversion"/>
  </si>
  <si>
    <t>Resulting:</t>
    <phoneticPr fontId="48" type="noConversion"/>
  </si>
  <si>
    <t>Corresponding % PBS decline if weather testing required</t>
    <phoneticPr fontId="48" type="noConversion"/>
  </si>
  <si>
    <t>1.8 Description of Project Activity</t>
    <phoneticPr fontId="48" type="noConversion"/>
  </si>
  <si>
    <t>In lines above</t>
    <phoneticPr fontId="48" type="noConversion"/>
  </si>
  <si>
    <t xml:space="preserve">Per equations given in BEy analysis below: BEy for all baseline years given completely below </t>
    <phoneticPr fontId="48" type="noConversion"/>
  </si>
  <si>
    <t>Is weather based additionality testing required?</t>
    <phoneticPr fontId="48" type="noConversion"/>
  </si>
  <si>
    <t xml:space="preserve">GHG inventory prepared via CACP calculator? </t>
  </si>
  <si>
    <t xml:space="preserve">No  </t>
  </si>
  <si>
    <t>Project crediting period</t>
  </si>
  <si>
    <t>Project year 6</t>
    <phoneticPr fontId="48" type="noConversion"/>
  </si>
  <si>
    <t>Projectyear 7</t>
    <phoneticPr fontId="48" type="noConversion"/>
  </si>
  <si>
    <t>Project year 8</t>
    <phoneticPr fontId="48" type="noConversion"/>
  </si>
  <si>
    <t>Project year 9</t>
    <phoneticPr fontId="48" type="noConversion"/>
  </si>
  <si>
    <t>Project year 10</t>
    <phoneticPr fontId="48" type="noConversion"/>
  </si>
  <si>
    <t>Enter year date for campus project year 1 (only)</t>
    <phoneticPr fontId="48" type="noConversion"/>
  </si>
  <si>
    <t xml:space="preserve"> e.g. 2012 corresponding to first project year</t>
    <phoneticPr fontId="48" type="noConversion"/>
  </si>
  <si>
    <t>Square footage (enter for all years)</t>
    <phoneticPr fontId="48" type="noConversion"/>
  </si>
  <si>
    <t>PASSED SQ FT TEST entirely for each baseline period?</t>
    <phoneticPr fontId="48" type="noConversion"/>
  </si>
  <si>
    <t>IF ONE year add't elig'b period</t>
    <phoneticPr fontId="48" type="noConversion"/>
  </si>
  <si>
    <t>IF TWO year add't elig'b period</t>
    <phoneticPr fontId="48" type="noConversion"/>
  </si>
  <si>
    <t>Project year 10</t>
  </si>
  <si>
    <t>Building System Retro-Commissioning &amp; Upgrades Including Automation</t>
  </si>
  <si>
    <t>Weatherization Improvements</t>
  </si>
  <si>
    <t>1 = ELIGIBLE</t>
    <phoneticPr fontId="48" type="noConversion"/>
  </si>
  <si>
    <t>2.3 Project Boundary and 2.4 Baseline Selection</t>
    <phoneticPr fontId="48" type="noConversion"/>
  </si>
  <si>
    <t xml:space="preserve">year </t>
    <phoneticPr fontId="48" type="noConversion"/>
  </si>
  <si>
    <t>1.1  SUMMARY</t>
    <phoneticPr fontId="48" type="noConversion"/>
  </si>
  <si>
    <t>Corresponding result for Additionality Test 1A</t>
    <phoneticPr fontId="48" type="noConversion"/>
  </si>
  <si>
    <t xml:space="preserve"> -- that is the incremental increase in scope 2 electricity emissions due only to these stationary 1 reduction measures for each project year y</t>
    <phoneticPr fontId="48" type="noConversion"/>
  </si>
  <si>
    <r>
      <t>Resulting Emission Reductions, ER</t>
    </r>
    <r>
      <rPr>
        <vertAlign val="subscript"/>
        <sz val="10"/>
        <rFont val="Verdana"/>
      </rPr>
      <t>y</t>
    </r>
    <phoneticPr fontId="48" type="noConversion"/>
  </si>
  <si>
    <r>
      <t>ER</t>
    </r>
    <r>
      <rPr>
        <vertAlign val="subscript"/>
        <sz val="10"/>
        <rFont val="Verdana"/>
      </rPr>
      <t>y</t>
    </r>
    <phoneticPr fontId="48" type="noConversion"/>
  </si>
  <si>
    <t>Per Eq 1:</t>
    <phoneticPr fontId="48" type="noConversion"/>
  </si>
  <si>
    <t xml:space="preserve"> PSQFT∆y Project square foot variance factor during project period</t>
    <phoneticPr fontId="48" type="noConversion"/>
  </si>
  <si>
    <r>
      <t>PSQFT</t>
    </r>
    <r>
      <rPr>
        <sz val="11"/>
        <rFont val="Arial"/>
      </rPr>
      <t>∆</t>
    </r>
    <r>
      <rPr>
        <vertAlign val="subscript"/>
        <sz val="11"/>
        <rFont val="Arial"/>
      </rPr>
      <t>y</t>
    </r>
    <r>
      <rPr>
        <sz val="11"/>
        <rFont val="Arial"/>
      </rPr>
      <t xml:space="preserve"> </t>
    </r>
  </si>
  <si>
    <t>Applying weather adjusted testing</t>
  </si>
  <si>
    <t>Year 5</t>
    <phoneticPr fontId="48" type="noConversion"/>
  </si>
  <si>
    <t>Year 6</t>
    <phoneticPr fontId="48" type="noConversion"/>
  </si>
  <si>
    <r>
      <t>LE</t>
    </r>
    <r>
      <rPr>
        <vertAlign val="subscript"/>
        <sz val="10"/>
        <rFont val="Verdana"/>
      </rPr>
      <t>y</t>
    </r>
    <phoneticPr fontId="48" type="noConversion"/>
  </si>
  <si>
    <t>Year 1</t>
    <phoneticPr fontId="48" type="noConversion"/>
  </si>
  <si>
    <t>Year 2</t>
    <phoneticPr fontId="48" type="noConversion"/>
  </si>
  <si>
    <t>Year 3</t>
    <phoneticPr fontId="48" type="noConversion"/>
  </si>
  <si>
    <t>First year Additionality Eligibilty Period</t>
  </si>
  <si>
    <t>TEST 2S-A:</t>
    <phoneticPr fontId="48" type="noConversion"/>
  </si>
  <si>
    <t>The estimated increase in scope 2 electricity emissions for each project year arising from the stationary 1 reduction technology has been entered in the leakage section of the summary sheet (this algorithm sheet pulls its data from there)</t>
    <phoneticPr fontId="48" type="noConversion"/>
  </si>
  <si>
    <t>Project year 9</t>
    <phoneticPr fontId="48" type="noConversion"/>
  </si>
  <si>
    <t>Project year 10</t>
    <phoneticPr fontId="48" type="noConversion"/>
  </si>
  <si>
    <t>Data enters once PSQFT sections has been completed below: do not touch</t>
    <phoneticPr fontId="48" type="noConversion"/>
  </si>
  <si>
    <t>Copy relevant data/selection made to this cell</t>
    <phoneticPr fontId="48" type="noConversion"/>
  </si>
  <si>
    <t>Results of key module assessment test: 1 + pass, 0 = fail</t>
    <phoneticPr fontId="48" type="noConversion"/>
  </si>
  <si>
    <t>Other cells, self populate -- leave blank</t>
    <phoneticPr fontId="48" type="noConversion"/>
  </si>
  <si>
    <t>BE</t>
  </si>
  <si>
    <t>Tons CO2/year</t>
  </si>
  <si>
    <t>For Baselines</t>
    <phoneticPr fontId="48" type="noConversion"/>
  </si>
  <si>
    <t>Project emissions for year y =</t>
  </si>
  <si>
    <t>Thus, emission reductions comprise</t>
  </si>
  <si>
    <t>SCOPE 2's</t>
    <phoneticPr fontId="48" type="noConversion"/>
  </si>
  <si>
    <t>Adjusted for project year y to be</t>
  </si>
  <si>
    <t>If selected GO TO WEATHER ADJ SECTION</t>
    <phoneticPr fontId="48" type="noConversion"/>
  </si>
  <si>
    <t>Leakage Test a) LEy values</t>
    <phoneticPr fontId="48" type="noConversion"/>
  </si>
  <si>
    <t>Leakage Test b) LEy values</t>
    <phoneticPr fontId="48" type="noConversion"/>
  </si>
  <si>
    <t>For year 1, per Equations outlined in the ER section below; full set of ERy for all years found below</t>
    <phoneticPr fontId="48" type="noConversion"/>
  </si>
  <si>
    <t>Campus-Wide Data Assessment:</t>
    <phoneticPr fontId="48" type="noConversion"/>
  </si>
  <si>
    <t>Data enters once summary sheet completed: do not touch</t>
    <phoneticPr fontId="48" type="noConversion"/>
  </si>
  <si>
    <t>Data enters once summary sheet completed: do not touch</t>
    <phoneticPr fontId="48" type="noConversion"/>
  </si>
  <si>
    <t xml:space="preserve">  </t>
    <phoneticPr fontId="48" type="noConversion"/>
  </si>
  <si>
    <t>Leakage Test e) LEy values</t>
    <phoneticPr fontId="48" type="noConversion"/>
  </si>
  <si>
    <t>Pre-Test B-b</t>
    <phoneticPr fontId="48" type="noConversion"/>
  </si>
  <si>
    <t xml:space="preserve">Based upon the following testing years: </t>
  </si>
  <si>
    <t>Project year 1</t>
  </si>
  <si>
    <t>Copy ONE ENTRY corresponding to the selected the SAME first additionality eligibility year from rows 67 - 71</t>
    <phoneticPr fontId="48" type="noConversion"/>
  </si>
  <si>
    <t>Eb=1 - Ep=1</t>
    <phoneticPr fontId="48" type="noConversion"/>
  </si>
  <si>
    <t>Ensuring that Test 2A and 1A are met for this year</t>
    <phoneticPr fontId="48" type="noConversion"/>
  </si>
  <si>
    <t>Number of years</t>
  </si>
  <si>
    <t>Additionality Performance assessment</t>
    <phoneticPr fontId="48" type="noConversion"/>
  </si>
  <si>
    <t>NOTE: zero result means this is NOT an eligible baseline period -- and reductions will be negative in the final tally!</t>
    <phoneticPr fontId="48" type="noConversion"/>
  </si>
  <si>
    <t>ELIGIBLE</t>
    <phoneticPr fontId="48" type="noConversion"/>
  </si>
  <si>
    <t>Average</t>
    <phoneticPr fontId="48" type="noConversion"/>
  </si>
  <si>
    <t>baseline BE</t>
    <phoneticPr fontId="48" type="noConversion"/>
  </si>
  <si>
    <t>This section will estimate leakage in each project year y: it assumes that the baseline and additionality periods have been selected FIRST in the section above (since this data is needed for leakage calculations)</t>
    <phoneticPr fontId="48" type="noConversion"/>
  </si>
  <si>
    <t xml:space="preserve">Use values from row  </t>
    <phoneticPr fontId="48" type="noConversion"/>
  </si>
  <si>
    <t>Based on a range of Additionality Eligibility Period Data (including project year 1)</t>
    <phoneticPr fontId="48" type="noConversion"/>
  </si>
  <si>
    <t>If less than 1, apply y+n in next year unless PSQFT∆y value for that next year is 1:</t>
    <phoneticPr fontId="48" type="noConversion"/>
  </si>
  <si>
    <t>The first project baseline adopted is:</t>
  </si>
  <si>
    <t>First baseline year</t>
  </si>
  <si>
    <t>Year 4 ER4</t>
    <phoneticPr fontId="48" type="noConversion"/>
  </si>
  <si>
    <t>Leakage Test d) LEy values</t>
    <phoneticPr fontId="48" type="noConversion"/>
  </si>
  <si>
    <t>Project year 3</t>
    <phoneticPr fontId="48" type="noConversion"/>
  </si>
  <si>
    <t>Project year 4</t>
    <phoneticPr fontId="48" type="noConversion"/>
  </si>
  <si>
    <t xml:space="preserve">Is this an existing campus located in the US? </t>
  </si>
  <si>
    <t xml:space="preserve">Is this a K-12 school? </t>
  </si>
  <si>
    <t>Please indicate which reporting program:</t>
  </si>
  <si>
    <t>ACUPCC</t>
  </si>
  <si>
    <t>STARS</t>
  </si>
  <si>
    <t>Projectyear 7</t>
    <phoneticPr fontId="48" type="noConversion"/>
  </si>
  <si>
    <t>Project year 8</t>
    <phoneticPr fontId="48" type="noConversion"/>
  </si>
  <si>
    <t>Project year 9</t>
    <phoneticPr fontId="48" type="noConversion"/>
  </si>
  <si>
    <t>IF FIVE year baseline period</t>
    <phoneticPr fontId="48" type="noConversion"/>
  </si>
  <si>
    <t>IF THREE year baseline period</t>
    <phoneticPr fontId="48" type="noConversion"/>
  </si>
  <si>
    <t>Internal Project Leakage Assessment</t>
    <phoneticPr fontId="48" type="noConversion"/>
  </si>
  <si>
    <t>Stat 1</t>
    <phoneticPr fontId="48" type="noConversion"/>
  </si>
  <si>
    <t>Per Eq 16:</t>
    <phoneticPr fontId="48" type="noConversion"/>
  </si>
  <si>
    <t>Corresponding stationary 1 emission in first baseline year</t>
    <phoneticPr fontId="48" type="noConversion"/>
  </si>
  <si>
    <t>IF THREE year add't elig'b period</t>
    <phoneticPr fontId="48" type="noConversion"/>
  </si>
  <si>
    <t>IF FOUR year add't elig'b period</t>
    <phoneticPr fontId="48" type="noConversion"/>
  </si>
  <si>
    <t>IF FIVE year add't elig'b period</t>
    <phoneticPr fontId="48" type="noConversion"/>
  </si>
  <si>
    <t>a) is the PBE benchmark met?</t>
    <phoneticPr fontId="48" type="noConversion"/>
  </si>
  <si>
    <t>Do any of the applied EE technologies result in internal project leakage?</t>
    <phoneticPr fontId="48" type="noConversion"/>
  </si>
  <si>
    <t>IF YES:</t>
    <phoneticPr fontId="48" type="noConversion"/>
  </si>
  <si>
    <t>For selected project year y</t>
    <phoneticPr fontId="48" type="noConversion"/>
  </si>
  <si>
    <t>Purple shading indicates an area of the template that should be completed if WEATHER BASED variances are required; that is the additionality eligibility period if just one year</t>
    <phoneticPr fontId="48" type="noConversion"/>
  </si>
  <si>
    <t>OTHERWISE</t>
    <phoneticPr fontId="48" type="noConversion"/>
  </si>
  <si>
    <t>IF PASSED a) or b) enter 0</t>
    <phoneticPr fontId="48" type="noConversion"/>
  </si>
  <si>
    <t>Evaluating whether the sq ft declines during project period</t>
    <phoneticPr fontId="48" type="noConversion"/>
  </si>
  <si>
    <t>Sq ft change</t>
    <phoneticPr fontId="48" type="noConversion"/>
  </si>
  <si>
    <t>Innovative Strategies</t>
  </si>
  <si>
    <t>If CHP, Enter SELECTED result from f) e) only</t>
    <phoneticPr fontId="48" type="noConversion"/>
  </si>
  <si>
    <t>Yes</t>
  </si>
  <si>
    <t>No</t>
  </si>
  <si>
    <t>Selection can only be project year 1 - automatically made</t>
    <phoneticPr fontId="48" type="noConversion"/>
  </si>
  <si>
    <t>5 years prior to project year 1</t>
    <phoneticPr fontId="48" type="noConversion"/>
  </si>
  <si>
    <t>Can this be done automatically?</t>
    <phoneticPr fontId="48" type="noConversion"/>
  </si>
  <si>
    <t>4 years prior to project year 1</t>
    <phoneticPr fontId="48" type="noConversion"/>
  </si>
  <si>
    <t>3 years prior to project year 1</t>
    <phoneticPr fontId="48" type="noConversion"/>
  </si>
  <si>
    <t>2 years prior to project year</t>
    <phoneticPr fontId="48" type="noConversion"/>
  </si>
  <si>
    <t>c)  Provided that the leakage technolog is NOT CHP: the leakage may be calaculated as follows:</t>
    <phoneticPr fontId="48" type="noConversion"/>
  </si>
  <si>
    <t>Enter campus data or selection made</t>
    <phoneticPr fontId="48" type="noConversion"/>
  </si>
  <si>
    <t>Where:</t>
    <phoneticPr fontId="48" type="noConversion"/>
  </si>
  <si>
    <t>PASSED ADDITIONALITY TEST entirely for each additionality eligility period?</t>
    <phoneticPr fontId="48" type="noConversion"/>
  </si>
  <si>
    <t>Enter Resulting CORE Parameters:</t>
    <phoneticPr fontId="48" type="noConversion"/>
  </si>
  <si>
    <t>% decline</t>
    <phoneticPr fontId="48" type="noConversion"/>
  </si>
  <si>
    <t>Net sum result</t>
    <phoneticPr fontId="48" type="noConversion"/>
  </si>
  <si>
    <t xml:space="preserve"> </t>
    <phoneticPr fontId="48" type="noConversion"/>
  </si>
  <si>
    <t>Per Eq 14:</t>
    <phoneticPr fontId="48" type="noConversion"/>
  </si>
  <si>
    <t>Years</t>
  </si>
  <si>
    <t>NOTE: project crediting periods are typically 10 years for VCS</t>
  </si>
  <si>
    <t>Total estimated ERs</t>
  </si>
  <si>
    <t>Certified reductions are sought in:</t>
  </si>
  <si>
    <t xml:space="preserve">BOX </t>
  </si>
  <si>
    <t>Stationary 1</t>
  </si>
  <si>
    <t>The campus Carnegie code is:</t>
  </si>
  <si>
    <t>BOX</t>
  </si>
  <si>
    <t>Doctoral</t>
  </si>
  <si>
    <t>Associates</t>
  </si>
  <si>
    <t>Specials</t>
  </si>
  <si>
    <t xml:space="preserve">e) Leakage for project year y is LEy = ∆E p=y </t>
    <phoneticPr fontId="48" type="noConversion"/>
  </si>
  <si>
    <t>Is test satisfied for target project year y where ∆E p=y is non zero?</t>
    <phoneticPr fontId="48" type="noConversion"/>
  </si>
  <si>
    <t>Condition value:</t>
    <phoneticPr fontId="48" type="noConversion"/>
  </si>
  <si>
    <t>See leakage assessment section below</t>
    <phoneticPr fontId="48" type="noConversion"/>
  </si>
  <si>
    <t>Per Eqs 15- 20</t>
    <phoneticPr fontId="48" type="noConversion"/>
  </si>
  <si>
    <t>NOTE: IF LEAKGAGE TECH has been indicated (via a 1 in this cell), double check that values here are accurately reported by completing leakage section below</t>
    <phoneticPr fontId="48" type="noConversion"/>
  </si>
  <si>
    <t>Green shading indicates a box into which you must enter or copy data -- without which the results are void</t>
    <phoneticPr fontId="48" type="noConversion"/>
  </si>
  <si>
    <t>ASSESSMENT for EACH</t>
    <phoneticPr fontId="48" type="noConversion"/>
  </si>
  <si>
    <t>FOR NON WEATHER ADJUSTED PROJECTS ONLY -- if weather adjusted additionality tests were performed, this section is completed in the weather adjusted sheet</t>
    <phoneticPr fontId="48" type="noConversion"/>
  </si>
  <si>
    <t>IF INTERNAL LEAKGAGE WAS IDENTIFIED AS "YES":</t>
    <phoneticPr fontId="48" type="noConversion"/>
  </si>
  <si>
    <t>RESULTS for key CO2 reduction components</t>
    <phoneticPr fontId="48" type="noConversion"/>
  </si>
  <si>
    <r>
      <t>As needed, PSQFT</t>
    </r>
    <r>
      <rPr>
        <sz val="11"/>
        <rFont val="Arial"/>
      </rPr>
      <t>∆</t>
    </r>
    <r>
      <rPr>
        <vertAlign val="subscript"/>
        <sz val="11"/>
        <rFont val="Arial"/>
      </rPr>
      <t>y+n</t>
    </r>
    <phoneticPr fontId="48" type="noConversion"/>
  </si>
  <si>
    <t>Estimate leakage in each project year y by completing the leakage section below: complete the next section, selecting baseline and additionality periods FIRST (since this data is needed for leakage calculations)</t>
    <phoneticPr fontId="48" type="noConversion"/>
  </si>
  <si>
    <t>Resulting in a baseline period of</t>
  </si>
  <si>
    <t>Copy ONE ENTRY corresponding to the selected baseline year from rows 91-93</t>
    <phoneticPr fontId="48" type="noConversion"/>
  </si>
  <si>
    <t>Enter 1 if Test 2E-A or 2E-B were assessed and passed for scope 2 electricity reductions</t>
    <phoneticPr fontId="48" type="noConversion"/>
  </si>
  <si>
    <t>Value year 4+</t>
    <phoneticPr fontId="48" type="noConversion"/>
  </si>
  <si>
    <t>Value year 5+</t>
    <phoneticPr fontId="48" type="noConversion"/>
  </si>
  <si>
    <t>Value year 6+</t>
    <phoneticPr fontId="48" type="noConversion"/>
  </si>
  <si>
    <t>Value year 7+</t>
    <phoneticPr fontId="48" type="noConversion"/>
  </si>
  <si>
    <t>Assessments required using square foot variances?</t>
    <phoneticPr fontId="48" type="noConversion"/>
  </si>
  <si>
    <t>CORRECTED EQ ERROR: DECREASE BASELINE NOT INCREASE IT!!!</t>
    <phoneticPr fontId="48" type="noConversion"/>
  </si>
  <si>
    <t>Are the following equations satisfied in the relevant performance Test?</t>
  </si>
  <si>
    <t>Project year 5</t>
    <phoneticPr fontId="48" type="noConversion"/>
  </si>
  <si>
    <t>Project year 6</t>
    <phoneticPr fontId="48" type="noConversion"/>
  </si>
  <si>
    <t>Project year 2</t>
    <phoneticPr fontId="48" type="noConversion"/>
  </si>
  <si>
    <r>
      <t xml:space="preserve">∆E </t>
    </r>
    <r>
      <rPr>
        <vertAlign val="subscript"/>
        <sz val="11"/>
        <rFont val="Arial"/>
      </rPr>
      <t>p=y</t>
    </r>
    <r>
      <rPr>
        <sz val="11"/>
        <rFont val="Arial"/>
      </rPr>
      <t xml:space="preserve">  </t>
    </r>
    <phoneticPr fontId="48" type="noConversion"/>
  </si>
  <si>
    <t>f) Cumulative sum of leakage emissions less than Test 2E-A decline?</t>
    <phoneticPr fontId="48" type="noConversion"/>
  </si>
  <si>
    <t>Scope 2 electriity emissions corresponding to the first baseline year selected for stationary 1 emissions</t>
    <phoneticPr fontId="48" type="noConversion"/>
  </si>
  <si>
    <t>Scope 2 electricity emissions corresponding to the first project year</t>
    <phoneticPr fontId="48" type="noConversion"/>
  </si>
  <si>
    <t>Per Eq 18, 19,20, ENTER the resulting LEy formula for project year y in this cell fr9m the results in line 274</t>
    <phoneticPr fontId="48" type="noConversion"/>
  </si>
  <si>
    <t xml:space="preserve">OTHERWISE, if Ley is not zero from tests a) and b) then conduct tests f) e) (or d) and c) PROVIDED THAT CHP IS NOT THE LEAKAGE TECHNOLOGY) and then pick one leakage figure (lowest) </t>
    <phoneticPr fontId="48" type="noConversion"/>
  </si>
  <si>
    <t>CUMULATIVE TEST: FOR ALL YEARS PRIOR TO PROJECT YEAR y</t>
    <phoneticPr fontId="48" type="noConversion"/>
  </si>
  <si>
    <t>During baseline years, is campus sq ft declining or increasing beyond 5%/year?</t>
    <phoneticPr fontId="48" type="noConversion"/>
  </si>
  <si>
    <t>difference &gt;= 0?</t>
    <phoneticPr fontId="48" type="noConversion"/>
  </si>
  <si>
    <r>
      <t>Project emissions, PE</t>
    </r>
    <r>
      <rPr>
        <vertAlign val="subscript"/>
        <sz val="10"/>
        <rFont val="Verdana"/>
      </rPr>
      <t>y</t>
    </r>
    <phoneticPr fontId="48" type="noConversion"/>
  </si>
  <si>
    <t>IF TESTS IN COLUMN F ARE NEGATIVE (cell = 0) THEN PROCEED TO XXX TO CONDUCT ADDITIONALITY ASSESSMENT TESTS BASED ON SQ FT ADJUSTED PROCEDURES</t>
    <phoneticPr fontId="48" type="noConversion"/>
  </si>
  <si>
    <t>ENTER PBS in SUMMARY sheet</t>
    <phoneticPr fontId="48" type="noConversion"/>
  </si>
  <si>
    <t>For test d) only:</t>
    <phoneticPr fontId="48" type="noConversion"/>
  </si>
  <si>
    <t>Max scope 2 purch'd cooling ADJ GHG ems campus wide</t>
    <phoneticPr fontId="48" type="noConversion"/>
  </si>
  <si>
    <t>N/A</t>
    <phoneticPr fontId="48" type="noConversion"/>
  </si>
  <si>
    <t>Further adjustments are required per the methodology if the square footage then declines again for a second set of years -- which this sheet does not accommodate</t>
    <phoneticPr fontId="48" type="noConversion"/>
  </si>
  <si>
    <t>Per 8:</t>
    <phoneticPr fontId="48" type="noConversion"/>
  </si>
  <si>
    <t>IF 0% then TEST 2 IS NOT PASSED AND NOT ELIGIBLE</t>
    <phoneticPr fontId="48" type="noConversion"/>
  </si>
  <si>
    <t>1 year prior to project year 1</t>
    <phoneticPr fontId="48" type="noConversion"/>
  </si>
  <si>
    <t>PROJECT YEAR 1</t>
    <phoneticPr fontId="48" type="noConversion"/>
  </si>
  <si>
    <t>Masters</t>
  </si>
  <si>
    <t>The required PBSc/PBEc is therefore</t>
  </si>
  <si>
    <t>Campus’ average percent reduction</t>
  </si>
  <si>
    <r>
      <t>Since LE</t>
    </r>
    <r>
      <rPr>
        <vertAlign val="subscript"/>
        <sz val="11"/>
        <rFont val="Times New Roman"/>
      </rPr>
      <t>y</t>
    </r>
    <r>
      <rPr>
        <sz val="11"/>
        <rFont val="Times New Roman"/>
      </rPr>
      <t xml:space="preserve"> = ∆E </t>
    </r>
    <r>
      <rPr>
        <vertAlign val="subscript"/>
        <sz val="11"/>
        <rFont val="Times New Roman"/>
      </rPr>
      <t xml:space="preserve">p=y  </t>
    </r>
    <r>
      <rPr>
        <sz val="11"/>
        <rFont val="Times New Roman"/>
      </rPr>
      <t>ENTER the  ∆E p=y for project year y in this cell</t>
    </r>
    <phoneticPr fontId="48" type="noConversion"/>
  </si>
  <si>
    <t>KEY:</t>
    <phoneticPr fontId="48" type="noConversion"/>
  </si>
  <si>
    <t>b) is the total increase less than 5% stat 1 reductions</t>
    <phoneticPr fontId="48" type="noConversion"/>
  </si>
  <si>
    <t>Derived</t>
    <phoneticPr fontId="48" type="noConversion"/>
  </si>
  <si>
    <t>Net increase in scope 2 purch'd electricity due to adj techs</t>
    <phoneticPr fontId="48" type="noConversion"/>
  </si>
  <si>
    <t>Net increase in scope 2 purch'd steam due to adj techs</t>
    <phoneticPr fontId="48" type="noConversion"/>
  </si>
  <si>
    <t>Net increase in scope 2 purch'd heat due to adj techs</t>
    <phoneticPr fontId="48" type="noConversion"/>
  </si>
  <si>
    <t>Net increase in scope 2 purch'd cooling due to adj techs</t>
    <phoneticPr fontId="48" type="noConversion"/>
  </si>
  <si>
    <t>NET INCREASES IN ENERGY USAGE DUE TO ADJ TECHS</t>
    <phoneticPr fontId="48" type="noConversion"/>
  </si>
  <si>
    <t>IF yes, then</t>
    <phoneticPr fontId="48" type="noConversion"/>
  </si>
  <si>
    <t>LEy</t>
    <phoneticPr fontId="48" type="noConversion"/>
  </si>
  <si>
    <r>
      <t>PSQFT</t>
    </r>
    <r>
      <rPr>
        <sz val="11"/>
        <rFont val="Arial"/>
      </rPr>
      <t>∆</t>
    </r>
    <r>
      <rPr>
        <vertAlign val="subscript"/>
        <sz val="11"/>
        <rFont val="Arial"/>
      </rPr>
      <t>y</t>
    </r>
    <r>
      <rPr>
        <sz val="11"/>
        <rFont val="Arial"/>
      </rPr>
      <t xml:space="preserve"> = 1 unless the value in column F is less than 1 for project year y where upon enter the value in column F; </t>
    </r>
    <phoneticPr fontId="48" type="noConversion"/>
  </si>
  <si>
    <t xml:space="preserve">Assessment re whether sq ft declines during project period: calculation of PSQFT∆y </t>
    <phoneticPr fontId="48" type="noConversion"/>
  </si>
  <si>
    <t xml:space="preserve"> - for leakage testing</t>
    <phoneticPr fontId="48" type="noConversion"/>
  </si>
  <si>
    <t>PROJECT YEAR Y</t>
    <phoneticPr fontId="48" type="noConversion"/>
  </si>
  <si>
    <t>Per Eq 3:</t>
    <phoneticPr fontId="48" type="noConversion"/>
  </si>
  <si>
    <t>Net sum stat 1</t>
    <phoneticPr fontId="48" type="noConversion"/>
  </si>
  <si>
    <t>and scope 2</t>
    <phoneticPr fontId="48" type="noConversion"/>
  </si>
  <si>
    <t>&lt;= 0?</t>
    <phoneticPr fontId="48" type="noConversion"/>
  </si>
  <si>
    <r>
      <t xml:space="preserve">∆E </t>
    </r>
    <r>
      <rPr>
        <vertAlign val="subscript"/>
        <sz val="10"/>
        <rFont val="Arial"/>
      </rPr>
      <t>p=y</t>
    </r>
    <r>
      <rPr>
        <sz val="10"/>
        <rFont val="Arial"/>
      </rPr>
      <t xml:space="preserve">  is the increase in scope 2 electricity based GHG emissions in project year y due to Leakage Technologies</t>
    </r>
    <phoneticPr fontId="48" type="noConversion"/>
  </si>
  <si>
    <t>Resulting annual GHG % reduction rate for project performance</t>
    <phoneticPr fontId="48" type="noConversion"/>
  </si>
  <si>
    <t>Are GHG emissions reported on a fiscal or calendar year basis?</t>
    <phoneticPr fontId="48" type="noConversion"/>
  </si>
  <si>
    <t>Stationary 1 emissions (enter for all years) (in tons)</t>
    <phoneticPr fontId="48" type="noConversion"/>
  </si>
  <si>
    <r>
      <t>RESULTING PSQFT</t>
    </r>
    <r>
      <rPr>
        <sz val="11"/>
        <rFont val="Arial"/>
      </rPr>
      <t>∆</t>
    </r>
    <r>
      <rPr>
        <vertAlign val="subscript"/>
        <sz val="11"/>
        <rFont val="Arial"/>
      </rPr>
      <t>y</t>
    </r>
    <r>
      <rPr>
        <sz val="11"/>
        <rFont val="Arial"/>
      </rPr>
      <t xml:space="preserve"> </t>
    </r>
    <phoneticPr fontId="48" type="noConversion"/>
  </si>
  <si>
    <t>n/a</t>
    <phoneticPr fontId="48" type="noConversion"/>
  </si>
  <si>
    <t>Scope 2 electricity emissions (enter for all years) (in tons)</t>
    <phoneticPr fontId="48" type="noConversion"/>
  </si>
  <si>
    <t>Enter  0 if passed a) or b)</t>
    <phoneticPr fontId="48" type="noConversion"/>
  </si>
  <si>
    <t>PSQFT∆y+n value:</t>
    <phoneticPr fontId="48" type="noConversion"/>
  </si>
  <si>
    <t>IF technologies DO include CHP</t>
    <phoneticPr fontId="48" type="noConversion"/>
  </si>
  <si>
    <t>Per Eq 10:</t>
    <phoneticPr fontId="48" type="noConversion"/>
  </si>
  <si>
    <t>BOX</t>
    <phoneticPr fontId="48" type="noConversion"/>
  </si>
  <si>
    <t>BOX</t>
    <phoneticPr fontId="48" type="noConversion"/>
  </si>
  <si>
    <t>Fiscal</t>
    <phoneticPr fontId="48" type="noConversion"/>
  </si>
  <si>
    <t>Calendar</t>
    <phoneticPr fontId="48" type="noConversion"/>
  </si>
  <si>
    <t>Resulting LEy</t>
    <phoneticPr fontId="48" type="noConversion"/>
  </si>
  <si>
    <t xml:space="preserve">Derived </t>
    <phoneticPr fontId="48" type="noConversion"/>
  </si>
  <si>
    <t>ONLY APPLIED IF PSQFT∆y value &lt;1 in year:</t>
    <phoneticPr fontId="48" type="noConversion"/>
  </si>
  <si>
    <t>PSQFT∆y value:</t>
    <phoneticPr fontId="48" type="noConversion"/>
  </si>
  <si>
    <t>PSQFT∆y+n value if the square footage has not been regained within one year:</t>
    <phoneticPr fontId="48" type="noConversion"/>
  </si>
  <si>
    <t>Potential leakage test assessments:</t>
    <phoneticPr fontId="48" type="noConversion"/>
  </si>
  <si>
    <t>Eb=1</t>
    <phoneticPr fontId="48" type="noConversion"/>
  </si>
  <si>
    <t>Ep=1</t>
    <phoneticPr fontId="48" type="noConversion"/>
  </si>
  <si>
    <t>Per Eq 17</t>
    <phoneticPr fontId="48" type="noConversion"/>
  </si>
  <si>
    <t>Corresponding scope 2 emissions</t>
    <phoneticPr fontId="48" type="noConversion"/>
  </si>
  <si>
    <t>TEST E</t>
    <phoneticPr fontId="48" type="noConversion"/>
  </si>
  <si>
    <t xml:space="preserve"> --that is increase scope 2 ems while decrease stat 1s?</t>
    <phoneticPr fontId="48" type="noConversion"/>
  </si>
  <si>
    <t>Per Eq 15:</t>
    <phoneticPr fontId="48" type="noConversion"/>
  </si>
  <si>
    <t>Test met?</t>
    <phoneticPr fontId="48" type="noConversion"/>
  </si>
  <si>
    <t>Project YEAR 1</t>
    <phoneticPr fontId="48" type="noConversion"/>
  </si>
  <si>
    <t>Project year 10</t>
    <phoneticPr fontId="48" type="noConversion"/>
  </si>
  <si>
    <t xml:space="preserve"> - that is if PSQFT∆y value is not 1 the year following a year in which the value was less than 1</t>
    <phoneticPr fontId="48" type="noConversion"/>
  </si>
  <si>
    <t>II</t>
    <phoneticPr fontId="48" type="noConversion"/>
  </si>
  <si>
    <t>IF NOT CHP, Enter SELECTED result from f) e) d) or c)</t>
    <phoneticPr fontId="48" type="noConversion"/>
  </si>
  <si>
    <t>Do not make entries on more than one line</t>
    <phoneticPr fontId="48" type="noConversion"/>
  </si>
  <si>
    <t>For all project year y's</t>
    <phoneticPr fontId="48" type="noConversion"/>
  </si>
  <si>
    <t>d)  Provided that the leakage technolog is NOT CHP: the leakage may be calaculated as follows:</t>
    <phoneticPr fontId="48" type="noConversion"/>
  </si>
  <si>
    <t xml:space="preserve">      V&gt;&gt;&gt;</t>
    <phoneticPr fontId="48" type="noConversion"/>
  </si>
  <si>
    <t>ETC</t>
    <phoneticPr fontId="48" type="noConversion"/>
  </si>
  <si>
    <t>As reported to ACUPCC or third party GHG reporting organization</t>
    <phoneticPr fontId="48" type="noConversion"/>
  </si>
  <si>
    <t>% ENERGY DUE TO ADJUSTMENT TECHS ONLY IN SAME YEAR</t>
    <phoneticPr fontId="48" type="noConversion"/>
  </si>
  <si>
    <t>No</t>
    <phoneticPr fontId="48" type="noConversion"/>
  </si>
  <si>
    <t>Per Eq 17, ENTER the  0.1* (Bey-Pey) for project year y in this cell from the results in line 273</t>
    <phoneticPr fontId="48" type="noConversion"/>
  </si>
  <si>
    <t>RESULTING LEy</t>
    <phoneticPr fontId="48" type="noConversion"/>
  </si>
  <si>
    <r>
      <t>LTF</t>
    </r>
    <r>
      <rPr>
        <vertAlign val="subscript"/>
        <sz val="10"/>
        <rFont val="Arial"/>
      </rPr>
      <t xml:space="preserve">p=y,i </t>
    </r>
    <r>
      <rPr>
        <sz val="10"/>
        <rFont val="Arial"/>
      </rPr>
      <t xml:space="preserve">is the stationary 1 fossil fuel based GHG emissions due to Leakage Technologies </t>
    </r>
    <r>
      <rPr>
        <i/>
        <u/>
        <sz val="10"/>
        <rFont val="Arial"/>
      </rPr>
      <t>only</t>
    </r>
    <r>
      <rPr>
        <sz val="10"/>
        <rFont val="Arial"/>
      </rPr>
      <t xml:space="preserve"> from each fuel type i in project year y; consistent with earlier statements for F</t>
    </r>
    <r>
      <rPr>
        <vertAlign val="subscript"/>
        <sz val="10"/>
        <rFont val="Arial"/>
      </rPr>
      <t xml:space="preserve">p=y,i </t>
    </r>
    <r>
      <rPr>
        <sz val="10"/>
        <rFont val="Arial"/>
      </rPr>
      <t xml:space="preserve"> in PE</t>
    </r>
    <r>
      <rPr>
        <vertAlign val="subscript"/>
        <sz val="10"/>
        <rFont val="Arial"/>
      </rPr>
      <t>y</t>
    </r>
    <phoneticPr fontId="48" type="noConversion"/>
  </si>
  <si>
    <t xml:space="preserve">LTFp=y,i </t>
    <phoneticPr fontId="48" type="noConversion"/>
  </si>
  <si>
    <t xml:space="preserve">NOTE: this test requires the input above of data for LTFp=y,i </t>
    <phoneticPr fontId="48" type="noConversion"/>
  </si>
  <si>
    <t>N/A</t>
    <phoneticPr fontId="48" type="noConversion"/>
  </si>
  <si>
    <t>Max scope 2 purch'd electricity ADJS for GHG ems campuswide</t>
    <phoneticPr fontId="48" type="noConversion"/>
  </si>
  <si>
    <t>Max scope 2 purch'd steam ADJ GHG ems campus wide</t>
    <phoneticPr fontId="48" type="noConversion"/>
  </si>
  <si>
    <t>Max scope 2 purch'd heat ADJ GHG ems campus wide</t>
    <phoneticPr fontId="48" type="noConversion"/>
  </si>
  <si>
    <r>
      <t xml:space="preserve">weather adjusted first baseline year where p=0, E </t>
    </r>
    <r>
      <rPr>
        <vertAlign val="subscript"/>
        <sz val="11"/>
        <rFont val="Arial"/>
      </rPr>
      <t xml:space="preserve">p=0 </t>
    </r>
    <r>
      <rPr>
        <sz val="11"/>
        <rFont val="Arial"/>
      </rPr>
      <t xml:space="preserve"> </t>
    </r>
    <phoneticPr fontId="48" type="noConversion"/>
  </si>
  <si>
    <t>Per Eq 16:</t>
    <phoneticPr fontId="48" type="noConversion"/>
  </si>
  <si>
    <t>kwh</t>
    <phoneticPr fontId="48" type="noConversion"/>
  </si>
  <si>
    <t>If equals zero, passes this subtest, otherwise fails and value is "FALSE"</t>
    <phoneticPr fontId="48" type="noConversion"/>
  </si>
  <si>
    <t>IF 0% then TEST 4b-S IS NOT PASSED AND PROJECT NOT ELIGIBLE</t>
    <phoneticPr fontId="48" type="noConversion"/>
  </si>
  <si>
    <t>kwh</t>
    <phoneticPr fontId="48" type="noConversion"/>
  </si>
  <si>
    <t>kwh</t>
    <phoneticPr fontId="48" type="noConversion"/>
  </si>
  <si>
    <t>Baseline Year</t>
    <phoneticPr fontId="48" type="noConversion"/>
  </si>
  <si>
    <t>Baseline average</t>
    <phoneticPr fontId="48" type="noConversion"/>
  </si>
  <si>
    <t xml:space="preserve">Otherwise complete the applicable PBEc test assessment (even if PBE credits are not sought): the leakage assessment test is then made based upon whether that test is passed or not and entered into cell F265 </t>
    <phoneticPr fontId="48" type="noConversion"/>
  </si>
  <si>
    <t>If the PBE test is failed, complete the other leakage assessments below</t>
    <phoneticPr fontId="48" type="noConversion"/>
  </si>
  <si>
    <t xml:space="preserve">If the value of PSQFT∆y  is then also less than 1 for year y+1, then enter the value for PSQFT∆y+n in column G for year y+1 and all future years  </t>
    <phoneticPr fontId="48" type="noConversion"/>
  </si>
  <si>
    <t>Is test satisfied for target project year? (ENTER 1 if yes)</t>
    <phoneticPr fontId="48" type="noConversion"/>
  </si>
  <si>
    <t>TARGET PROJECT YEAR Y</t>
    <phoneticPr fontId="48" type="noConversion"/>
  </si>
  <si>
    <t>ESTIMATED TOTAL SUM</t>
    <phoneticPr fontId="48" type="noConversion"/>
  </si>
  <si>
    <t>Value year 8+</t>
    <phoneticPr fontId="48" type="noConversion"/>
  </si>
  <si>
    <t>Value year 9+</t>
    <phoneticPr fontId="48" type="noConversion"/>
  </si>
  <si>
    <t>Value year 10</t>
    <phoneticPr fontId="48" type="noConversion"/>
  </si>
  <si>
    <t>N/A</t>
    <phoneticPr fontId="48" type="noConversion"/>
  </si>
  <si>
    <r>
      <t>(SQPE</t>
    </r>
    <r>
      <rPr>
        <vertAlign val="subscript"/>
        <sz val="10"/>
        <rFont val="Arial"/>
      </rPr>
      <t>y</t>
    </r>
    <r>
      <rPr>
        <sz val="10"/>
        <rFont val="Arial"/>
      </rPr>
      <t xml:space="preserve"> – SQPE</t>
    </r>
    <r>
      <rPr>
        <vertAlign val="subscript"/>
        <sz val="10"/>
        <rFont val="Arial"/>
      </rPr>
      <t xml:space="preserve">y-1 </t>
    </r>
    <r>
      <rPr>
        <sz val="10"/>
        <rFont val="Arial"/>
      </rPr>
      <t>)/ SQPE</t>
    </r>
    <r>
      <rPr>
        <vertAlign val="subscript"/>
        <sz val="10"/>
        <rFont val="Arial"/>
      </rPr>
      <t xml:space="preserve">y-1 </t>
    </r>
    <r>
      <rPr>
        <sz val="10"/>
        <rFont val="Arial"/>
      </rPr>
      <t>&lt; 0</t>
    </r>
  </si>
  <si>
    <t>Per Eq 26:</t>
    <phoneticPr fontId="48" type="noConversion"/>
  </si>
  <si>
    <t>Provided that:</t>
    <phoneticPr fontId="48" type="noConversion"/>
  </si>
  <si>
    <t>PE∆y  values are assessed based on further emission inputs, required in the green lines below and/or in the PE AJDS SIMPLE sheet</t>
    <phoneticPr fontId="48" type="noConversion"/>
  </si>
  <si>
    <t>ASSESSMENT for INDIVIDUAL</t>
    <phoneticPr fontId="48" type="noConversion"/>
  </si>
  <si>
    <t>Per Eq 18</t>
    <phoneticPr fontId="48" type="noConversion"/>
  </si>
  <si>
    <t>Per Eq 19</t>
    <phoneticPr fontId="48" type="noConversion"/>
  </si>
  <si>
    <t>Per Eq 20</t>
    <phoneticPr fontId="48" type="noConversion"/>
  </si>
  <si>
    <t>Project year 0</t>
    <phoneticPr fontId="48" type="noConversion"/>
  </si>
  <si>
    <t>Prior Baseline year</t>
    <phoneticPr fontId="48" type="noConversion"/>
  </si>
  <si>
    <t>Prior Baseline Year</t>
    <phoneticPr fontId="48" type="noConversion"/>
  </si>
  <si>
    <t>Derived from leakage sheet below, assuming data has been provided</t>
    <phoneticPr fontId="48" type="noConversion"/>
  </si>
  <si>
    <t>Test: is sq ft</t>
    <phoneticPr fontId="48" type="noConversion"/>
  </si>
  <si>
    <t>Test 2S-A</t>
    <phoneticPr fontId="48" type="noConversion"/>
  </si>
  <si>
    <t>PreTest B-a</t>
    <phoneticPr fontId="48" type="noConversion"/>
  </si>
  <si>
    <t>Total scope 2 purch'd electricity GHG ems campuswide</t>
    <phoneticPr fontId="48" type="noConversion"/>
  </si>
  <si>
    <t>Total scope 2 purch'd steam GHG ems campus wide</t>
    <phoneticPr fontId="48" type="noConversion"/>
  </si>
  <si>
    <t>Total scope 2 purch'd heat GHG ems campus wide</t>
    <phoneticPr fontId="48" type="noConversion"/>
  </si>
  <si>
    <t>Total scope 2 purch'd cooling GHG ems campus wide</t>
    <phoneticPr fontId="48" type="noConversion"/>
  </si>
  <si>
    <t>IF technologies do not include CHP</t>
    <phoneticPr fontId="48" type="noConversion"/>
  </si>
  <si>
    <t>Copy corresponding stat 1 emissions figure from the first baseline year (as entered in line 196) from the stat 1 emissions provided in the chart on lines E190-192 (selecting the appropriate year)</t>
    <phoneticPr fontId="48" type="noConversion"/>
  </si>
  <si>
    <t>Copy scope 2 E corresponding to first baseline year selected from chart above -- using the appropriate figure from D190-192</t>
    <phoneticPr fontId="48" type="noConversion"/>
  </si>
  <si>
    <t>TOTAL CAMPUS-WIDE ENERGY USED IN SAME YEARS</t>
    <phoneticPr fontId="48" type="noConversion"/>
  </si>
  <si>
    <t>Total scope 2 purch'd electricity campuswide</t>
    <phoneticPr fontId="48" type="noConversion"/>
  </si>
  <si>
    <t>Total scope 2 purch'd heat campus wide</t>
    <phoneticPr fontId="48" type="noConversion"/>
  </si>
  <si>
    <t>Total scope 2 purch'd cooling campus wide</t>
    <phoneticPr fontId="48" type="noConversion"/>
  </si>
  <si>
    <t>Copy ONE ENTRY corresponding to the selected first additionality eligibility year from rows 55 - 59</t>
    <phoneticPr fontId="48" type="noConversion"/>
  </si>
  <si>
    <t>Prior Baseline Year</t>
    <phoneticPr fontId="48" type="noConversion"/>
  </si>
  <si>
    <t>Prior Baseline Year</t>
    <phoneticPr fontId="48" type="noConversion"/>
  </si>
  <si>
    <t>TEST C</t>
    <phoneticPr fontId="48" type="noConversion"/>
  </si>
  <si>
    <t>For TEST C</t>
    <phoneticPr fontId="48" type="noConversion"/>
  </si>
  <si>
    <t>SUBTOTALS:</t>
    <phoneticPr fontId="48" type="noConversion"/>
  </si>
  <si>
    <t>TEST A</t>
    <phoneticPr fontId="48" type="noConversion"/>
  </si>
  <si>
    <t>IF one of the adjustment technologies is CHP or GEOTHERMAL:</t>
    <phoneticPr fontId="48" type="noConversion"/>
  </si>
  <si>
    <t>BEy - PEy</t>
    <phoneticPr fontId="48" type="noConversion"/>
  </si>
  <si>
    <t>Derived</t>
    <phoneticPr fontId="48" type="noConversion"/>
  </si>
  <si>
    <t>Derived</t>
    <phoneticPr fontId="48" type="noConversion"/>
  </si>
  <si>
    <t>Derived from sum sheet</t>
    <phoneticPr fontId="48" type="noConversion"/>
  </si>
  <si>
    <t>TEST F</t>
    <phoneticPr fontId="48" type="noConversion"/>
  </si>
  <si>
    <t>TEST D</t>
    <phoneticPr fontId="48" type="noConversion"/>
  </si>
  <si>
    <t>GHG EMS for STAT 1 campus wide</t>
    <phoneticPr fontId="48" type="noConversion"/>
  </si>
  <si>
    <t>TEST B</t>
    <phoneticPr fontId="48" type="noConversion"/>
  </si>
  <si>
    <t>TOTAL CAMPUS-WIDE GHG EMS REPORTED IN SAME YEARS</t>
    <phoneticPr fontId="48" type="noConversion"/>
  </si>
  <si>
    <t>NOTE: IF SQ FT CHANGES DURING PROJECT PERIOD -- EITHER DECLINING OR GROWING MORE THAN 5% vs PRIOR YEAR, MANUAL CALCULATIONS ARE REQUIRED.  See VCS methodology for procedures.  Not covered in this template</t>
    <phoneticPr fontId="48" type="noConversion"/>
  </si>
  <si>
    <r>
      <t>Year 2, ER</t>
    </r>
    <r>
      <rPr>
        <vertAlign val="subscript"/>
        <sz val="10"/>
        <rFont val="Verdana"/>
      </rPr>
      <t>2</t>
    </r>
    <phoneticPr fontId="48" type="noConversion"/>
  </si>
  <si>
    <r>
      <t>Year 3 ER</t>
    </r>
    <r>
      <rPr>
        <vertAlign val="subscript"/>
        <sz val="10"/>
        <rFont val="Verdana"/>
      </rPr>
      <t>3</t>
    </r>
    <phoneticPr fontId="48" type="noConversion"/>
  </si>
  <si>
    <t>NOTE CAREFULLY, that the purple section only applies simple weather based tests: regression analysese are permitted under VDM0038 which are NOT included in this template.  If weather based tests aren't needed (ie answer to question line 245 was no), the purple section can be skipped.</t>
    <phoneticPr fontId="48" type="noConversion"/>
  </si>
  <si>
    <t>Baseline period corresponding</t>
    <phoneticPr fontId="48" type="noConversion"/>
  </si>
  <si>
    <t>Calculated</t>
    <phoneticPr fontId="48" type="noConversion"/>
  </si>
  <si>
    <r>
      <t xml:space="preserve">weather adjusted first baseline year where p=0, ∑ F </t>
    </r>
    <r>
      <rPr>
        <vertAlign val="subscript"/>
        <sz val="11"/>
        <rFont val="Calibri"/>
        <family val="2"/>
      </rPr>
      <t xml:space="preserve">p=0 i </t>
    </r>
    <r>
      <rPr>
        <sz val="11"/>
        <rFont val="Calibri"/>
      </rPr>
      <t xml:space="preserve"> </t>
    </r>
    <phoneticPr fontId="48" type="noConversion"/>
  </si>
  <si>
    <t>Total scope 2 purch'd steam campus wide</t>
    <phoneticPr fontId="48" type="noConversion"/>
  </si>
  <si>
    <t>For PE Adjustment purposes, also copy the E scope 2 emissions for the first baseline year</t>
    <phoneticPr fontId="48" type="noConversion"/>
  </si>
  <si>
    <t>Note: this test automatically includes weather adjusted figures if additionality was passed with a one year additionality eligibility period only in the minimum threshold value cell</t>
    <phoneticPr fontId="48" type="noConversion"/>
  </si>
  <si>
    <t>Baseline period selected, B</t>
    <phoneticPr fontId="48" type="noConversion"/>
  </si>
  <si>
    <t>Sum sheet</t>
    <phoneticPr fontId="48" type="noConversion"/>
  </si>
  <si>
    <r>
      <t xml:space="preserve">∆E </t>
    </r>
    <r>
      <rPr>
        <vertAlign val="subscript"/>
        <sz val="11"/>
        <rFont val="Verdana"/>
      </rPr>
      <t>p=y</t>
    </r>
    <r>
      <rPr>
        <sz val="11"/>
        <rFont val="Verdana"/>
      </rPr>
      <t xml:space="preserve">   as CALCULATED ON PE ADJ SIMPLE SHEET for TEST A</t>
    </r>
    <phoneticPr fontId="48" type="noConversion"/>
  </si>
  <si>
    <t>Vs 1.6 June 2015 - FOR STATIONARY 1 BASED REDUCTIONS INCLUDING WEATHER VARIANCE IF APPLICABLE.  No square foot variances apply in this template version</t>
    <phoneticPr fontId="48" type="noConversion"/>
  </si>
  <si>
    <r>
      <t xml:space="preserve">Pink cells automatically calculate ∆E </t>
    </r>
    <r>
      <rPr>
        <b/>
        <vertAlign val="subscript"/>
        <sz val="11"/>
        <rFont val="Verdana"/>
        <family val="2"/>
      </rPr>
      <t>p=y (and subset for test A)</t>
    </r>
    <r>
      <rPr>
        <b/>
        <sz val="11"/>
        <rFont val="Verdana"/>
      </rPr>
      <t xml:space="preserve">  which are then used for tests A or B/C/F on line 79 or 81 respectively and copied to the summary sheet line 382/381 </t>
    </r>
    <phoneticPr fontId="48" type="noConversion"/>
  </si>
  <si>
    <t>Subset of ∆Ey for increase in ONLY heating, cooling steam emissions</t>
    <phoneticPr fontId="48" type="noConversion"/>
  </si>
  <si>
    <t xml:space="preserve">∆Ey, total net increase in electricity, heating, cooling steam GHG emissions </t>
    <phoneticPr fontId="48" type="noConversion"/>
  </si>
  <si>
    <t>Copy the year date which corresponds to this % decline in stationary 1's (found in B261) from the summary chart above in lines C235-239</t>
    <phoneticPr fontId="48" type="noConversion"/>
  </si>
  <si>
    <t>A: FOR PROJECT YEAR 1:</t>
    <phoneticPr fontId="48" type="noConversion"/>
  </si>
  <si>
    <t>NOTE: K-12 schools are not eligible under the campus-wide module; only the LEED module … so this needs the answer NO putting a "1" in the no box</t>
    <phoneticPr fontId="48" type="noConversion"/>
  </si>
  <si>
    <t>NOTE: If weather adjusted tests are required, (that is the ANSWER to QUESTION IN LINE 245 was YES) then FURTHER additionality tests, (that is Tests 3b and 4b-S/E) will have to be completed, and answers provided, using weather adjusted factors, per equations below.  Calculations for these weather adjusted tests/factors are found BELOW in PURPLE SECTIONS that then need to be completed begining line 267.</t>
    <phoneticPr fontId="48" type="noConversion"/>
  </si>
  <si>
    <t>Credits can be issued, however, in subsequent years if the threshold condition is met then</t>
    <phoneticPr fontId="48" type="noConversion"/>
  </si>
  <si>
    <t>Note: "FALSE" = failed test so far; #value!" indicates test data not yet entered; a 0 indicates passed Test C whereupon PE Ajds can be zero when data considered for entry in line 423/424 below</t>
    <phoneticPr fontId="48" type="noConversion"/>
  </si>
  <si>
    <t>Note: "FALSE" = failed test so far; #value!/Div indicates test data not yet entered; a specific figure corresponding to ∆E p=y on line 381 indicates Test F results for PE Adjustments are now in these cells for that specific year and can be considered for data entry in lines 423/424 below</t>
    <phoneticPr fontId="48" type="noConversion"/>
  </si>
  <si>
    <t>Test C: is cumulative sum of ∆E p=y emissions less than change in scope 2 ems (for electricity, heat, steam, cooling) between project year 1 and first baseline year?</t>
    <phoneticPr fontId="48" type="noConversion"/>
  </si>
  <si>
    <t>This project is submitted following the campus-wide module from VCS methodology VM0025 Campus Module VMD0038, which lays out performance requirements for campuses to achieve stationary 1 and/or scope 2 electricity reductions, by Carnegies class, which, averaged over a selected Additionality Eligibility Period, exceed the specified PB performance standards.</t>
    <phoneticPr fontId="48" type="noConversion"/>
  </si>
  <si>
    <t>Performance Tests 3b:</t>
    <phoneticPr fontId="48" type="noConversion"/>
  </si>
  <si>
    <t>Other instructions are given in italics or in the note boxes to the side; critical instructions are highlighted in deeper yellow</t>
    <phoneticPr fontId="48" type="noConversion"/>
  </si>
  <si>
    <r>
      <t>BE</t>
    </r>
    <r>
      <rPr>
        <vertAlign val="subscript"/>
        <sz val="10"/>
        <rFont val="Verdana"/>
      </rPr>
      <t>3</t>
    </r>
    <phoneticPr fontId="48" type="noConversion"/>
  </si>
</sst>
</file>

<file path=xl/styles.xml><?xml version="1.0" encoding="utf-8"?>
<styleSheet xmlns="http://schemas.openxmlformats.org/spreadsheetml/2006/main">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7" formatCode="_(* #,##0.00_);_(* \(#,##0.00\);_(* &quot;-&quot;??_);_(@_)"/>
    <numFmt numFmtId="168" formatCode="0.0"/>
    <numFmt numFmtId="169" formatCode="_(* #,##0_);_(* \(#,##0\);_(* &quot;-&quot;??_);_(@_)"/>
  </numFmts>
  <fonts count="88">
    <font>
      <sz val="10"/>
      <name val="Verdana"/>
    </font>
    <font>
      <b/>
      <sz val="10"/>
      <name val="Verdana"/>
    </font>
    <font>
      <b/>
      <i/>
      <sz val="10"/>
      <name val="Verdana"/>
    </font>
    <font>
      <sz val="10"/>
      <name val="Verdana"/>
    </font>
    <font>
      <b/>
      <sz val="10"/>
      <name val="Verdana"/>
    </font>
    <font>
      <i/>
      <sz val="10"/>
      <name val="Verdana"/>
    </font>
    <font>
      <b/>
      <i/>
      <sz val="10"/>
      <name val="Verdana"/>
    </font>
    <font>
      <sz val="10"/>
      <name val="Verdana"/>
    </font>
    <font>
      <b/>
      <sz val="10"/>
      <name val="Verdana"/>
    </font>
    <font>
      <i/>
      <sz val="10"/>
      <name val="Verdana"/>
    </font>
    <font>
      <sz val="10"/>
      <name val="Verdana"/>
    </font>
    <font>
      <b/>
      <sz val="10"/>
      <name val="Verdana"/>
    </font>
    <font>
      <i/>
      <sz val="10"/>
      <name val="Verdana"/>
    </font>
    <font>
      <sz val="10"/>
      <name val="Verdana"/>
    </font>
    <font>
      <sz val="10"/>
      <name val="Verdana"/>
    </font>
    <font>
      <i/>
      <sz val="10"/>
      <name val="Verdana"/>
    </font>
    <font>
      <b/>
      <sz val="10"/>
      <name val="Verdana"/>
    </font>
    <font>
      <i/>
      <sz val="10"/>
      <name val="Verdana"/>
    </font>
    <font>
      <sz val="10"/>
      <name val="Verdana"/>
    </font>
    <font>
      <b/>
      <i/>
      <sz val="10"/>
      <name val="Verdana"/>
    </font>
    <font>
      <sz val="10"/>
      <name val="Verdana"/>
    </font>
    <font>
      <b/>
      <sz val="10"/>
      <name val="Verdana"/>
    </font>
    <font>
      <i/>
      <sz val="10"/>
      <name val="Verdana"/>
    </font>
    <font>
      <sz val="10"/>
      <name val="Verdana"/>
    </font>
    <font>
      <i/>
      <sz val="10"/>
      <name val="Verdana"/>
    </font>
    <font>
      <b/>
      <i/>
      <sz val="10"/>
      <name val="Verdana"/>
    </font>
    <font>
      <sz val="10"/>
      <name val="Verdana"/>
    </font>
    <font>
      <b/>
      <sz val="10"/>
      <name val="Verdana"/>
    </font>
    <font>
      <sz val="10"/>
      <name val="Verdana"/>
    </font>
    <font>
      <b/>
      <sz val="10"/>
      <name val="Verdana"/>
    </font>
    <font>
      <i/>
      <sz val="10"/>
      <name val="Verdana"/>
    </font>
    <font>
      <sz val="10"/>
      <name val="Verdana"/>
    </font>
    <font>
      <b/>
      <sz val="10"/>
      <name val="Verdana"/>
    </font>
    <font>
      <i/>
      <sz val="10"/>
      <name val="Verdana"/>
    </font>
    <font>
      <b/>
      <i/>
      <sz val="10"/>
      <name val="Verdana"/>
    </font>
    <font>
      <sz val="10"/>
      <name val="Verdana"/>
    </font>
    <font>
      <b/>
      <sz val="10"/>
      <name val="Verdana"/>
    </font>
    <font>
      <i/>
      <sz val="10"/>
      <name val="Verdana"/>
    </font>
    <font>
      <sz val="10"/>
      <name val="Verdana"/>
    </font>
    <font>
      <i/>
      <sz val="10"/>
      <name val="Verdana"/>
    </font>
    <font>
      <b/>
      <sz val="10"/>
      <name val="Verdana"/>
    </font>
    <font>
      <sz val="10"/>
      <name val="Verdana"/>
    </font>
    <font>
      <b/>
      <sz val="10"/>
      <name val="Verdana"/>
    </font>
    <font>
      <i/>
      <sz val="10"/>
      <name val="Verdana"/>
    </font>
    <font>
      <b/>
      <i/>
      <sz val="10"/>
      <name val="Verdana"/>
    </font>
    <font>
      <sz val="10"/>
      <name val="Verdana"/>
    </font>
    <font>
      <b/>
      <sz val="10"/>
      <name val="Verdana"/>
    </font>
    <font>
      <i/>
      <sz val="10"/>
      <name val="Verdana"/>
    </font>
    <font>
      <sz val="8"/>
      <name val="Verdana"/>
    </font>
    <font>
      <b/>
      <u/>
      <sz val="10"/>
      <name val="Verdana"/>
    </font>
    <font>
      <b/>
      <i/>
      <u/>
      <sz val="10"/>
      <name val="Verdana"/>
      <family val="2"/>
    </font>
    <font>
      <sz val="10"/>
      <color indexed="23"/>
      <name val="Arial"/>
    </font>
    <font>
      <sz val="10"/>
      <name val="Arial"/>
    </font>
    <font>
      <i/>
      <sz val="10"/>
      <color indexed="23"/>
      <name val="Arial"/>
    </font>
    <font>
      <sz val="11"/>
      <name val="Arial"/>
    </font>
    <font>
      <vertAlign val="subscript"/>
      <sz val="11"/>
      <name val="Arial"/>
    </font>
    <font>
      <vertAlign val="subscript"/>
      <sz val="10"/>
      <name val="Arial"/>
    </font>
    <font>
      <i/>
      <u/>
      <sz val="10"/>
      <name val="Arial"/>
    </font>
    <font>
      <i/>
      <u/>
      <sz val="10"/>
      <name val="Verdana"/>
    </font>
    <font>
      <sz val="10"/>
      <color indexed="207"/>
      <name val="Verdana"/>
    </font>
    <font>
      <vertAlign val="subscript"/>
      <sz val="10"/>
      <name val="Verdana"/>
    </font>
    <font>
      <sz val="11"/>
      <name val="Times New Roman"/>
    </font>
    <font>
      <vertAlign val="subscript"/>
      <sz val="11"/>
      <name val="Times New Roman"/>
    </font>
    <font>
      <i/>
      <sz val="10"/>
      <name val="Arial"/>
    </font>
    <font>
      <sz val="10"/>
      <name val="Verdana"/>
    </font>
    <font>
      <b/>
      <sz val="11"/>
      <name val="Verdana"/>
    </font>
    <font>
      <sz val="10"/>
      <name val="Verdana"/>
    </font>
    <font>
      <b/>
      <sz val="7"/>
      <name val="Verdana"/>
    </font>
    <font>
      <sz val="11"/>
      <name val="Verdana"/>
    </font>
    <font>
      <vertAlign val="subscript"/>
      <sz val="11"/>
      <name val="Verdana"/>
    </font>
    <font>
      <sz val="10"/>
      <name val="Verdana"/>
    </font>
    <font>
      <u/>
      <sz val="12"/>
      <name val="Verdana"/>
    </font>
    <font>
      <sz val="10"/>
      <name val="Verdana"/>
    </font>
    <font>
      <sz val="12"/>
      <name val="Verdana"/>
    </font>
    <font>
      <sz val="10"/>
      <name val="Verdana"/>
    </font>
    <font>
      <b/>
      <sz val="14"/>
      <name val="Verdana"/>
    </font>
    <font>
      <sz val="11"/>
      <name val="Calibri"/>
    </font>
    <font>
      <vertAlign val="subscript"/>
      <sz val="11"/>
      <name val="Calibri"/>
      <family val="2"/>
    </font>
    <font>
      <sz val="10"/>
      <color indexed="14"/>
      <name val="Verdana"/>
      <family val="2"/>
    </font>
    <font>
      <i/>
      <sz val="10"/>
      <color indexed="14"/>
      <name val="Verdana"/>
      <family val="2"/>
    </font>
    <font>
      <b/>
      <sz val="10"/>
      <color indexed="14"/>
      <name val="Verdana"/>
      <family val="2"/>
    </font>
    <font>
      <i/>
      <sz val="10"/>
      <color indexed="10"/>
      <name val="Verdana"/>
      <family val="2"/>
    </font>
    <font>
      <b/>
      <vertAlign val="subscript"/>
      <sz val="11"/>
      <name val="Verdana"/>
      <family val="2"/>
    </font>
    <font>
      <b/>
      <sz val="10"/>
      <color indexed="10"/>
      <name val="Verdana"/>
    </font>
    <font>
      <b/>
      <sz val="9"/>
      <color indexed="81"/>
      <name val="Verdana"/>
      <family val="2"/>
    </font>
    <font>
      <u/>
      <sz val="10"/>
      <name val="Verdana"/>
    </font>
    <font>
      <i/>
      <sz val="10"/>
      <color indexed="23"/>
      <name val="Verdana"/>
    </font>
    <font>
      <b/>
      <vertAlign val="subscript"/>
      <sz val="10"/>
      <name val="Verdana"/>
      <family val="2"/>
    </font>
  </fonts>
  <fills count="1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61"/>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s>
  <cellStyleXfs count="3">
    <xf numFmtId="0" fontId="0" fillId="0" borderId="0"/>
    <xf numFmtId="9" fontId="45" fillId="0" borderId="0" applyFont="0" applyFill="0" applyBorder="0" applyAlignment="0" applyProtection="0"/>
    <xf numFmtId="167" fontId="13" fillId="0" borderId="0" applyFont="0" applyFill="0" applyBorder="0" applyAlignment="0" applyProtection="0"/>
  </cellStyleXfs>
  <cellXfs count="792">
    <xf numFmtId="0" fontId="0" fillId="0" borderId="0" xfId="0"/>
    <xf numFmtId="0" fontId="50" fillId="0" borderId="0" xfId="0" applyFont="1"/>
    <xf numFmtId="0" fontId="0" fillId="0" borderId="3" xfId="0" applyBorder="1"/>
    <xf numFmtId="0" fontId="0" fillId="0" borderId="4" xfId="0" applyBorder="1"/>
    <xf numFmtId="0" fontId="0" fillId="0" borderId="5" xfId="0" applyBorder="1"/>
    <xf numFmtId="0" fontId="0" fillId="0" borderId="1" xfId="0" applyBorder="1"/>
    <xf numFmtId="0" fontId="0" fillId="0" borderId="0" xfId="0" applyBorder="1"/>
    <xf numFmtId="0" fontId="0" fillId="0" borderId="2" xfId="0" applyBorder="1"/>
    <xf numFmtId="0" fontId="0" fillId="0" borderId="6" xfId="0" applyBorder="1"/>
    <xf numFmtId="0" fontId="0" fillId="0" borderId="7" xfId="0" applyBorder="1"/>
    <xf numFmtId="0" fontId="0" fillId="0" borderId="8" xfId="0" applyBorder="1"/>
    <xf numFmtId="0" fontId="44" fillId="0" borderId="0" xfId="0" applyFont="1"/>
    <xf numFmtId="0" fontId="42" fillId="0" borderId="0" xfId="0" applyFont="1"/>
    <xf numFmtId="0" fontId="42" fillId="4" borderId="18" xfId="0" applyFont="1" applyFill="1" applyBorder="1"/>
    <xf numFmtId="0" fontId="42" fillId="4" borderId="21" xfId="0" applyFont="1" applyFill="1" applyBorder="1"/>
    <xf numFmtId="0" fontId="42" fillId="4" borderId="19" xfId="0" applyFont="1" applyFill="1" applyBorder="1"/>
    <xf numFmtId="0" fontId="0" fillId="0" borderId="20" xfId="0" applyBorder="1"/>
    <xf numFmtId="0" fontId="0" fillId="0" borderId="17" xfId="0" applyBorder="1"/>
    <xf numFmtId="0" fontId="0" fillId="0" borderId="12" xfId="0" applyBorder="1"/>
    <xf numFmtId="0" fontId="42" fillId="4" borderId="0" xfId="0" applyFont="1" applyFill="1" applyBorder="1"/>
    <xf numFmtId="0" fontId="0" fillId="0" borderId="23" xfId="0" applyBorder="1"/>
    <xf numFmtId="0" fontId="0" fillId="0" borderId="16" xfId="0" applyBorder="1"/>
    <xf numFmtId="0" fontId="0" fillId="4" borderId="23" xfId="0" applyFill="1" applyBorder="1"/>
    <xf numFmtId="0" fontId="0" fillId="4" borderId="16" xfId="0" applyFill="1" applyBorder="1"/>
    <xf numFmtId="0" fontId="42" fillId="4" borderId="23" xfId="0" applyFont="1" applyFill="1" applyBorder="1"/>
    <xf numFmtId="0" fontId="0" fillId="6" borderId="9" xfId="0" applyFill="1" applyBorder="1"/>
    <xf numFmtId="0" fontId="0" fillId="6" borderId="0" xfId="0" applyFill="1"/>
    <xf numFmtId="0" fontId="0" fillId="0" borderId="15" xfId="0" applyBorder="1"/>
    <xf numFmtId="0" fontId="0" fillId="4" borderId="0" xfId="0" applyFill="1"/>
    <xf numFmtId="0" fontId="0" fillId="0" borderId="0" xfId="0" applyFill="1"/>
    <xf numFmtId="0" fontId="58" fillId="0" borderId="1" xfId="0" applyFont="1" applyBorder="1"/>
    <xf numFmtId="0" fontId="0" fillId="5" borderId="0" xfId="0" applyFill="1" applyBorder="1"/>
    <xf numFmtId="0" fontId="0" fillId="6" borderId="0" xfId="0" applyFill="1" applyBorder="1"/>
    <xf numFmtId="0" fontId="0" fillId="4" borderId="0" xfId="0" applyFill="1" applyBorder="1"/>
    <xf numFmtId="0" fontId="0" fillId="0" borderId="7" xfId="0" applyFill="1" applyBorder="1"/>
    <xf numFmtId="0" fontId="44" fillId="0" borderId="1" xfId="0" applyFont="1" applyBorder="1"/>
    <xf numFmtId="0" fontId="43" fillId="0" borderId="0" xfId="0" applyFont="1" applyBorder="1"/>
    <xf numFmtId="0" fontId="42" fillId="0" borderId="0" xfId="0" applyFont="1" applyBorder="1"/>
    <xf numFmtId="0" fontId="44" fillId="0" borderId="0" xfId="0" applyFont="1" applyBorder="1"/>
    <xf numFmtId="0" fontId="42" fillId="4" borderId="1" xfId="0" applyFont="1" applyFill="1" applyBorder="1"/>
    <xf numFmtId="0" fontId="42" fillId="4" borderId="2" xfId="0" applyFont="1" applyFill="1" applyBorder="1"/>
    <xf numFmtId="0" fontId="0" fillId="0" borderId="0" xfId="0" applyFill="1" applyBorder="1"/>
    <xf numFmtId="0" fontId="43" fillId="0" borderId="0" xfId="0" applyFont="1" applyFill="1" applyBorder="1"/>
    <xf numFmtId="0" fontId="43" fillId="7" borderId="0" xfId="0" applyFont="1" applyFill="1" applyBorder="1"/>
    <xf numFmtId="0" fontId="0" fillId="7" borderId="0" xfId="0" applyFill="1" applyBorder="1"/>
    <xf numFmtId="0" fontId="0" fillId="7" borderId="0" xfId="0" applyFill="1"/>
    <xf numFmtId="0" fontId="53" fillId="0" borderId="0" xfId="0" applyFont="1"/>
    <xf numFmtId="0" fontId="0" fillId="8" borderId="0" xfId="0" applyFill="1"/>
    <xf numFmtId="0" fontId="0" fillId="0" borderId="22" xfId="0" applyBorder="1"/>
    <xf numFmtId="0" fontId="42" fillId="0" borderId="1" xfId="0" applyFont="1" applyBorder="1"/>
    <xf numFmtId="0" fontId="51" fillId="0" borderId="1" xfId="0" applyFont="1" applyBorder="1" applyAlignment="1">
      <alignment horizontal="left"/>
    </xf>
    <xf numFmtId="0" fontId="51" fillId="0" borderId="0" xfId="0" applyFont="1" applyBorder="1" applyAlignment="1">
      <alignment horizontal="left"/>
    </xf>
    <xf numFmtId="0" fontId="0" fillId="4" borderId="1" xfId="0" applyFill="1" applyBorder="1"/>
    <xf numFmtId="0" fontId="54" fillId="5" borderId="0" xfId="0" applyFont="1" applyFill="1" applyBorder="1"/>
    <xf numFmtId="0" fontId="54" fillId="0" borderId="0" xfId="0" applyFont="1" applyFill="1" applyBorder="1"/>
    <xf numFmtId="0" fontId="0" fillId="0" borderId="2" xfId="0" applyFill="1" applyBorder="1"/>
    <xf numFmtId="0" fontId="61" fillId="0" borderId="0" xfId="0" applyFont="1" applyAlignment="1"/>
    <xf numFmtId="0" fontId="52" fillId="0" borderId="0" xfId="0" applyFont="1" applyAlignment="1">
      <alignment horizontal="left" indent="6"/>
    </xf>
    <xf numFmtId="0" fontId="52" fillId="0" borderId="0" xfId="0" applyFont="1" applyAlignment="1"/>
    <xf numFmtId="9" fontId="0" fillId="0" borderId="0" xfId="1" applyFont="1" applyBorder="1"/>
    <xf numFmtId="0" fontId="52" fillId="0" borderId="0" xfId="0" applyFont="1" applyBorder="1" applyAlignment="1">
      <alignment horizontal="left" indent="3"/>
    </xf>
    <xf numFmtId="9" fontId="0" fillId="0" borderId="0" xfId="0" applyNumberFormat="1" applyBorder="1"/>
    <xf numFmtId="0" fontId="0" fillId="3" borderId="0" xfId="0" applyFill="1" applyBorder="1"/>
    <xf numFmtId="0" fontId="0" fillId="3" borderId="0" xfId="0" applyFill="1"/>
    <xf numFmtId="0" fontId="0" fillId="0" borderId="0" xfId="0" applyBorder="1" applyAlignment="1">
      <alignment horizontal="center"/>
    </xf>
    <xf numFmtId="0" fontId="0" fillId="0" borderId="0" xfId="0" applyFill="1" applyBorder="1" applyAlignment="1">
      <alignment horizontal="center"/>
    </xf>
    <xf numFmtId="0" fontId="43" fillId="0" borderId="0" xfId="0" applyFont="1" applyBorder="1" applyAlignment="1">
      <alignment horizontal="center"/>
    </xf>
    <xf numFmtId="0" fontId="45" fillId="0" borderId="0" xfId="0" applyFont="1" applyFill="1"/>
    <xf numFmtId="0" fontId="53" fillId="4" borderId="0" xfId="0" applyFont="1" applyFill="1"/>
    <xf numFmtId="0" fontId="54" fillId="4" borderId="0" xfId="0" applyFont="1" applyFill="1"/>
    <xf numFmtId="0" fontId="0" fillId="0" borderId="9" xfId="0" applyFill="1" applyBorder="1"/>
    <xf numFmtId="0" fontId="63" fillId="3" borderId="0" xfId="0" applyFont="1" applyFill="1"/>
    <xf numFmtId="0" fontId="0" fillId="3" borderId="24" xfId="0" applyFill="1" applyBorder="1"/>
    <xf numFmtId="0" fontId="0" fillId="3" borderId="25" xfId="0" applyFill="1" applyBorder="1"/>
    <xf numFmtId="0" fontId="0" fillId="3" borderId="26" xfId="0" applyFill="1" applyBorder="1"/>
    <xf numFmtId="0" fontId="0" fillId="3" borderId="22" xfId="0" applyFill="1" applyBorder="1"/>
    <xf numFmtId="0" fontId="0" fillId="3" borderId="15" xfId="0" applyFill="1" applyBorder="1"/>
    <xf numFmtId="0" fontId="44" fillId="4" borderId="0" xfId="0" applyFont="1" applyFill="1" applyBorder="1"/>
    <xf numFmtId="0" fontId="51" fillId="4" borderId="0" xfId="0" applyFont="1" applyFill="1" applyBorder="1" applyAlignment="1">
      <alignment horizontal="justify"/>
    </xf>
    <xf numFmtId="10" fontId="0" fillId="0" borderId="0" xfId="1" applyNumberFormat="1" applyFont="1" applyBorder="1"/>
    <xf numFmtId="10" fontId="44" fillId="0" borderId="0" xfId="1" applyNumberFormat="1" applyFont="1" applyFill="1" applyBorder="1"/>
    <xf numFmtId="10" fontId="0" fillId="0" borderId="0" xfId="1" applyNumberFormat="1" applyFont="1" applyBorder="1"/>
    <xf numFmtId="0" fontId="45" fillId="4" borderId="0" xfId="0" applyFont="1" applyFill="1" applyBorder="1"/>
    <xf numFmtId="0" fontId="43" fillId="0" borderId="2" xfId="0" applyFont="1" applyBorder="1"/>
    <xf numFmtId="168" fontId="0" fillId="3" borderId="0" xfId="0" applyNumberFormat="1" applyFill="1"/>
    <xf numFmtId="1" fontId="0" fillId="3" borderId="0" xfId="0" applyNumberFormat="1" applyFill="1"/>
    <xf numFmtId="0" fontId="42" fillId="8" borderId="0" xfId="0" applyFont="1" applyFill="1"/>
    <xf numFmtId="0" fontId="0" fillId="9" borderId="0" xfId="0" applyFill="1"/>
    <xf numFmtId="0" fontId="0" fillId="4" borderId="9" xfId="0" applyFill="1" applyBorder="1"/>
    <xf numFmtId="0" fontId="0" fillId="3" borderId="27" xfId="0" applyFill="1" applyBorder="1"/>
    <xf numFmtId="0" fontId="42" fillId="0" borderId="15" xfId="0" applyFont="1" applyBorder="1"/>
    <xf numFmtId="2" fontId="0" fillId="3" borderId="22" xfId="0" applyNumberFormat="1" applyFill="1" applyBorder="1"/>
    <xf numFmtId="2" fontId="0" fillId="3" borderId="23" xfId="0" applyNumberFormat="1" applyFill="1" applyBorder="1"/>
    <xf numFmtId="2" fontId="0" fillId="3" borderId="16" xfId="0" applyNumberFormat="1" applyFill="1" applyBorder="1"/>
    <xf numFmtId="0" fontId="0" fillId="4" borderId="2" xfId="0" applyFill="1" applyBorder="1"/>
    <xf numFmtId="0" fontId="0" fillId="0" borderId="18" xfId="0" applyFill="1" applyBorder="1"/>
    <xf numFmtId="0" fontId="44" fillId="3" borderId="0" xfId="0" applyFont="1" applyFill="1" applyAlignment="1">
      <alignment horizontal="left"/>
    </xf>
    <xf numFmtId="0" fontId="44" fillId="6" borderId="0" xfId="0" applyFont="1" applyFill="1" applyAlignment="1">
      <alignment horizontal="center"/>
    </xf>
    <xf numFmtId="10" fontId="0" fillId="0" borderId="11" xfId="1" applyNumberFormat="1" applyFont="1" applyFill="1" applyBorder="1"/>
    <xf numFmtId="0" fontId="40" fillId="0" borderId="15" xfId="0" applyFont="1" applyBorder="1"/>
    <xf numFmtId="0" fontId="40" fillId="0" borderId="0" xfId="0" applyFont="1"/>
    <xf numFmtId="0" fontId="58" fillId="0" borderId="0" xfId="0" applyFont="1"/>
    <xf numFmtId="0" fontId="40" fillId="0" borderId="0" xfId="0" applyFont="1" applyFill="1" applyBorder="1"/>
    <xf numFmtId="0" fontId="0" fillId="0" borderId="20" xfId="0" applyFill="1" applyBorder="1"/>
    <xf numFmtId="0" fontId="0" fillId="0" borderId="17" xfId="0" applyFill="1" applyBorder="1"/>
    <xf numFmtId="0" fontId="0" fillId="0" borderId="12" xfId="0" applyFill="1" applyBorder="1"/>
    <xf numFmtId="0" fontId="40" fillId="0" borderId="0" xfId="0" applyFont="1" applyBorder="1"/>
    <xf numFmtId="0" fontId="0" fillId="0" borderId="30" xfId="0" applyFill="1" applyBorder="1"/>
    <xf numFmtId="0" fontId="0" fillId="0" borderId="29" xfId="0" applyFill="1" applyBorder="1"/>
    <xf numFmtId="0" fontId="0" fillId="0" borderId="28" xfId="0" applyFill="1" applyBorder="1"/>
    <xf numFmtId="0" fontId="41" fillId="0" borderId="0" xfId="0" applyFont="1" applyBorder="1"/>
    <xf numFmtId="0" fontId="40" fillId="4" borderId="0" xfId="0" applyFont="1" applyFill="1" applyBorder="1"/>
    <xf numFmtId="0" fontId="0" fillId="0" borderId="21" xfId="0" applyFill="1" applyBorder="1"/>
    <xf numFmtId="0" fontId="0" fillId="0" borderId="19" xfId="0" applyFill="1" applyBorder="1"/>
    <xf numFmtId="0" fontId="64" fillId="0" borderId="0" xfId="0" applyFont="1" applyBorder="1"/>
    <xf numFmtId="0" fontId="75" fillId="4" borderId="0" xfId="0" applyFont="1" applyFill="1"/>
    <xf numFmtId="0" fontId="29" fillId="4" borderId="0" xfId="0" applyFont="1" applyFill="1"/>
    <xf numFmtId="0" fontId="0" fillId="5" borderId="0" xfId="0" applyFill="1"/>
    <xf numFmtId="0" fontId="29" fillId="5" borderId="0" xfId="0" applyFont="1" applyFill="1" applyBorder="1"/>
    <xf numFmtId="0" fontId="29" fillId="5" borderId="0" xfId="0" applyFont="1" applyFill="1"/>
    <xf numFmtId="0" fontId="0" fillId="0" borderId="0" xfId="0" applyProtection="1">
      <protection locked="0"/>
    </xf>
    <xf numFmtId="0" fontId="20" fillId="0" borderId="0" xfId="0" applyFont="1" applyBorder="1"/>
    <xf numFmtId="0" fontId="52" fillId="0" borderId="0" xfId="0" applyFont="1" applyBorder="1" applyAlignment="1">
      <alignment horizontal="justify"/>
    </xf>
    <xf numFmtId="0" fontId="52" fillId="0" borderId="0" xfId="0" applyFont="1" applyBorder="1" applyAlignment="1">
      <alignment horizontal="left"/>
    </xf>
    <xf numFmtId="0" fontId="52" fillId="5" borderId="9" xfId="0" applyFont="1" applyFill="1" applyBorder="1" applyAlignment="1" applyProtection="1">
      <alignment horizontal="justify"/>
      <protection locked="0"/>
    </xf>
    <xf numFmtId="0" fontId="0" fillId="5" borderId="9" xfId="0" applyFill="1" applyBorder="1" applyProtection="1">
      <protection locked="0"/>
    </xf>
    <xf numFmtId="9" fontId="0" fillId="6" borderId="9" xfId="0" applyNumberFormat="1" applyFill="1" applyBorder="1" applyProtection="1">
      <protection locked="0"/>
    </xf>
    <xf numFmtId="0" fontId="0" fillId="6" borderId="9" xfId="0" applyFill="1" applyBorder="1" applyProtection="1">
      <protection locked="0"/>
    </xf>
    <xf numFmtId="0" fontId="0" fillId="6" borderId="0" xfId="0" applyFill="1" applyProtection="1">
      <protection locked="0"/>
    </xf>
    <xf numFmtId="0" fontId="0" fillId="6" borderId="15" xfId="0" applyFill="1" applyBorder="1" applyProtection="1">
      <protection locked="0"/>
    </xf>
    <xf numFmtId="0" fontId="20" fillId="4" borderId="0" xfId="0" applyFont="1" applyFill="1" applyBorder="1"/>
    <xf numFmtId="0" fontId="59" fillId="6" borderId="9" xfId="0" applyFont="1" applyFill="1" applyBorder="1" applyProtection="1">
      <protection locked="0"/>
    </xf>
    <xf numFmtId="0" fontId="0" fillId="6" borderId="21" xfId="0" applyFill="1" applyBorder="1" applyProtection="1">
      <protection locked="0"/>
    </xf>
    <xf numFmtId="0" fontId="0" fillId="6" borderId="19" xfId="0" applyFill="1" applyBorder="1" applyProtection="1">
      <protection locked="0"/>
    </xf>
    <xf numFmtId="0" fontId="0" fillId="0" borderId="0" xfId="0" applyBorder="1" applyProtection="1">
      <protection locked="0"/>
    </xf>
    <xf numFmtId="0" fontId="0" fillId="6" borderId="7" xfId="0" applyFill="1" applyBorder="1" applyProtection="1">
      <protection locked="0"/>
    </xf>
    <xf numFmtId="0" fontId="0" fillId="6" borderId="8" xfId="0" applyFill="1" applyBorder="1" applyProtection="1">
      <protection locked="0"/>
    </xf>
    <xf numFmtId="1" fontId="50" fillId="0" borderId="0" xfId="0" applyNumberFormat="1" applyFont="1"/>
    <xf numFmtId="1" fontId="64" fillId="0" borderId="0" xfId="0" applyNumberFormat="1" applyFont="1"/>
    <xf numFmtId="1" fontId="72" fillId="0" borderId="0" xfId="0" applyNumberFormat="1" applyFont="1"/>
    <xf numFmtId="1" fontId="35" fillId="0" borderId="0" xfId="0" applyNumberFormat="1" applyFont="1"/>
    <xf numFmtId="1" fontId="38" fillId="0" borderId="0" xfId="0" applyNumberFormat="1" applyFont="1"/>
    <xf numFmtId="1" fontId="41" fillId="0" borderId="0" xfId="0" applyNumberFormat="1" applyFont="1"/>
    <xf numFmtId="1" fontId="45" fillId="0" borderId="0" xfId="0" applyNumberFormat="1" applyFont="1" applyFill="1"/>
    <xf numFmtId="1" fontId="35" fillId="0" borderId="0" xfId="0" applyNumberFormat="1" applyFont="1" applyFill="1"/>
    <xf numFmtId="1" fontId="45" fillId="0" borderId="0" xfId="0" applyNumberFormat="1" applyFont="1"/>
    <xf numFmtId="1" fontId="64" fillId="0" borderId="3" xfId="0" applyNumberFormat="1" applyFont="1" applyBorder="1" applyAlignment="1">
      <alignment wrapText="1"/>
    </xf>
    <xf numFmtId="1" fontId="64" fillId="0" borderId="4" xfId="0" applyNumberFormat="1" applyFont="1" applyBorder="1" applyAlignment="1">
      <alignment wrapText="1"/>
    </xf>
    <xf numFmtId="1" fontId="64" fillId="0" borderId="0" xfId="0" applyNumberFormat="1" applyFont="1" applyAlignment="1">
      <alignment wrapText="1"/>
    </xf>
    <xf numFmtId="1" fontId="34" fillId="4" borderId="1" xfId="0" applyNumberFormat="1" applyFont="1" applyFill="1" applyBorder="1" applyAlignment="1">
      <alignment wrapText="1"/>
    </xf>
    <xf numFmtId="1" fontId="35" fillId="0" borderId="0" xfId="0" applyNumberFormat="1" applyFont="1" applyBorder="1" applyAlignment="1">
      <alignment wrapText="1"/>
    </xf>
    <xf numFmtId="1" fontId="35" fillId="0" borderId="0" xfId="0" applyNumberFormat="1" applyFont="1" applyFill="1" applyBorder="1" applyAlignment="1">
      <alignment wrapText="1"/>
    </xf>
    <xf numFmtId="1" fontId="35" fillId="0" borderId="2" xfId="0" applyNumberFormat="1" applyFont="1" applyBorder="1" applyAlignment="1">
      <alignment wrapText="1"/>
    </xf>
    <xf numFmtId="1" fontId="35" fillId="0" borderId="0" xfId="0" applyNumberFormat="1" applyFont="1" applyAlignment="1">
      <alignment wrapText="1"/>
    </xf>
    <xf numFmtId="1" fontId="35" fillId="0" borderId="1" xfId="0" applyNumberFormat="1" applyFont="1" applyBorder="1"/>
    <xf numFmtId="1" fontId="35" fillId="0" borderId="0" xfId="0" applyNumberFormat="1" applyFont="1" applyBorder="1"/>
    <xf numFmtId="1" fontId="35" fillId="0" borderId="2" xfId="0" applyNumberFormat="1" applyFont="1" applyBorder="1"/>
    <xf numFmtId="1" fontId="35" fillId="5" borderId="0" xfId="0" applyNumberFormat="1" applyFont="1" applyFill="1" applyBorder="1" applyProtection="1">
      <protection locked="0"/>
    </xf>
    <xf numFmtId="1" fontId="35" fillId="0" borderId="0" xfId="0" applyNumberFormat="1" applyFont="1" applyFill="1" applyBorder="1"/>
    <xf numFmtId="1" fontId="35" fillId="0" borderId="0" xfId="0" applyNumberFormat="1" applyFont="1" applyAlignment="1">
      <alignment horizontal="right"/>
    </xf>
    <xf numFmtId="1" fontId="35" fillId="0" borderId="0" xfId="0" applyNumberFormat="1" applyFont="1" applyBorder="1" applyProtection="1">
      <protection locked="0"/>
    </xf>
    <xf numFmtId="1" fontId="0" fillId="0" borderId="0" xfId="0" applyNumberFormat="1"/>
    <xf numFmtId="1" fontId="35" fillId="0" borderId="7" xfId="0" applyNumberFormat="1" applyFont="1" applyBorder="1"/>
    <xf numFmtId="1" fontId="35" fillId="0" borderId="8" xfId="0" applyNumberFormat="1" applyFont="1" applyBorder="1"/>
    <xf numFmtId="1" fontId="38" fillId="5" borderId="9" xfId="0" applyNumberFormat="1" applyFont="1" applyFill="1" applyBorder="1" applyAlignment="1" applyProtection="1">
      <alignment horizontal="justify"/>
      <protection locked="0"/>
    </xf>
    <xf numFmtId="1" fontId="38" fillId="0" borderId="20" xfId="0" applyNumberFormat="1" applyFont="1" applyBorder="1" applyAlignment="1">
      <alignment horizontal="justify"/>
    </xf>
    <xf numFmtId="1" fontId="38" fillId="0" borderId="0" xfId="0" applyNumberFormat="1" applyFont="1" applyFill="1" applyBorder="1" applyAlignment="1">
      <alignment horizontal="justify"/>
    </xf>
    <xf numFmtId="1" fontId="38" fillId="0" borderId="9" xfId="0" applyNumberFormat="1" applyFont="1" applyBorder="1" applyAlignment="1">
      <alignment horizontal="justify"/>
    </xf>
    <xf numFmtId="1" fontId="38" fillId="0" borderId="9" xfId="0" applyNumberFormat="1" applyFont="1" applyFill="1" applyBorder="1" applyAlignment="1">
      <alignment horizontal="justify"/>
    </xf>
    <xf numFmtId="1" fontId="66" fillId="0" borderId="0" xfId="0" applyNumberFormat="1" applyFont="1"/>
    <xf numFmtId="1" fontId="35" fillId="5" borderId="10" xfId="0" applyNumberFormat="1" applyFont="1" applyFill="1" applyBorder="1" applyAlignment="1" applyProtection="1">
      <alignment horizontal="justify"/>
      <protection locked="0"/>
    </xf>
    <xf numFmtId="1" fontId="35" fillId="5" borderId="3" xfId="0" applyNumberFormat="1" applyFont="1" applyFill="1" applyBorder="1" applyProtection="1">
      <protection locked="0"/>
    </xf>
    <xf numFmtId="1" fontId="35" fillId="5" borderId="4" xfId="0" applyNumberFormat="1" applyFont="1" applyFill="1" applyBorder="1" applyProtection="1">
      <protection locked="0"/>
    </xf>
    <xf numFmtId="1" fontId="35" fillId="5" borderId="5" xfId="0" applyNumberFormat="1" applyFont="1" applyFill="1" applyBorder="1" applyProtection="1">
      <protection locked="0"/>
    </xf>
    <xf numFmtId="1" fontId="35" fillId="5" borderId="9" xfId="0" applyNumberFormat="1" applyFont="1" applyFill="1" applyBorder="1" applyAlignment="1" applyProtection="1">
      <alignment horizontal="justify"/>
      <protection locked="0"/>
    </xf>
    <xf numFmtId="1" fontId="35" fillId="5" borderId="1" xfId="0" applyNumberFormat="1" applyFont="1" applyFill="1" applyBorder="1" applyProtection="1">
      <protection locked="0"/>
    </xf>
    <xf numFmtId="1" fontId="35" fillId="5" borderId="2" xfId="0" applyNumberFormat="1" applyFont="1" applyFill="1" applyBorder="1" applyProtection="1">
      <protection locked="0"/>
    </xf>
    <xf numFmtId="1" fontId="35" fillId="5" borderId="6" xfId="0" applyNumberFormat="1" applyFont="1" applyFill="1" applyBorder="1" applyProtection="1">
      <protection locked="0"/>
    </xf>
    <xf numFmtId="1" fontId="35" fillId="5" borderId="7" xfId="0" applyNumberFormat="1" applyFont="1" applyFill="1" applyBorder="1" applyProtection="1">
      <protection locked="0"/>
    </xf>
    <xf numFmtId="1" fontId="35" fillId="5" borderId="8" xfId="0" applyNumberFormat="1" applyFont="1" applyFill="1" applyBorder="1" applyProtection="1">
      <protection locked="0"/>
    </xf>
    <xf numFmtId="1" fontId="35" fillId="0" borderId="9" xfId="0" applyNumberFormat="1" applyFont="1" applyBorder="1" applyAlignment="1">
      <alignment horizontal="justify"/>
    </xf>
    <xf numFmtId="1" fontId="35" fillId="0" borderId="0" xfId="0" applyNumberFormat="1" applyFont="1" applyFill="1" applyBorder="1" applyAlignment="1">
      <alignment horizontal="justify"/>
    </xf>
    <xf numFmtId="1" fontId="41" fillId="0" borderId="9" xfId="0" applyNumberFormat="1" applyFont="1" applyBorder="1" applyAlignment="1">
      <alignment horizontal="justify"/>
    </xf>
    <xf numFmtId="1" fontId="45" fillId="5" borderId="9" xfId="0" applyNumberFormat="1" applyFont="1" applyFill="1" applyBorder="1" applyAlignment="1" applyProtection="1">
      <alignment horizontal="justify"/>
      <protection locked="0"/>
    </xf>
    <xf numFmtId="1" fontId="64" fillId="0" borderId="0" xfId="0" applyNumberFormat="1" applyFont="1" applyBorder="1" applyAlignment="1">
      <alignment horizontal="justify"/>
    </xf>
    <xf numFmtId="1" fontId="38" fillId="0" borderId="9" xfId="0" applyNumberFormat="1" applyFont="1" applyBorder="1"/>
    <xf numFmtId="1" fontId="35" fillId="5" borderId="9" xfId="0" applyNumberFormat="1" applyFont="1" applyFill="1" applyBorder="1" applyProtection="1">
      <protection locked="0"/>
    </xf>
    <xf numFmtId="1" fontId="41" fillId="0" borderId="18" xfId="0" applyNumberFormat="1" applyFont="1" applyBorder="1" applyAlignment="1">
      <alignment horizontal="left" indent="3"/>
    </xf>
    <xf numFmtId="1" fontId="45" fillId="0" borderId="18" xfId="0" applyNumberFormat="1" applyFont="1" applyBorder="1" applyAlignment="1">
      <alignment horizontal="left" indent="3"/>
    </xf>
    <xf numFmtId="1" fontId="45" fillId="0" borderId="9" xfId="0" applyNumberFormat="1" applyFont="1" applyBorder="1" applyAlignment="1">
      <alignment horizontal="left" indent="3"/>
    </xf>
    <xf numFmtId="1" fontId="23" fillId="0" borderId="0" xfId="0" applyNumberFormat="1" applyFont="1" applyFill="1" applyBorder="1" applyAlignment="1"/>
    <xf numFmtId="1" fontId="68" fillId="2" borderId="15" xfId="0" applyNumberFormat="1" applyFont="1" applyFill="1" applyBorder="1" applyAlignment="1">
      <alignment horizontal="right" vertical="top" wrapText="1"/>
    </xf>
    <xf numFmtId="1" fontId="68" fillId="2" borderId="16" xfId="0" applyNumberFormat="1" applyFont="1" applyFill="1" applyBorder="1" applyAlignment="1">
      <alignment wrapText="1"/>
    </xf>
    <xf numFmtId="1" fontId="70" fillId="0" borderId="0" xfId="0" applyNumberFormat="1" applyFont="1"/>
    <xf numFmtId="1" fontId="70" fillId="0" borderId="12" xfId="0" applyNumberFormat="1" applyFont="1" applyBorder="1" applyAlignment="1">
      <alignment horizontal="right" wrapText="1"/>
    </xf>
    <xf numFmtId="1" fontId="70" fillId="3" borderId="13" xfId="0" applyNumberFormat="1" applyFont="1" applyFill="1" applyBorder="1" applyAlignment="1">
      <alignment vertical="top" wrapText="1"/>
    </xf>
    <xf numFmtId="1" fontId="70" fillId="0" borderId="14" xfId="0" applyNumberFormat="1" applyFont="1" applyBorder="1" applyAlignment="1">
      <alignment horizontal="right" wrapText="1"/>
    </xf>
    <xf numFmtId="1" fontId="70" fillId="0" borderId="17" xfId="0" applyNumberFormat="1" applyFont="1" applyFill="1" applyBorder="1" applyAlignment="1">
      <alignment horizontal="right" wrapText="1"/>
    </xf>
    <xf numFmtId="1" fontId="32" fillId="0" borderId="12" xfId="0" applyNumberFormat="1" applyFont="1" applyBorder="1" applyAlignment="1">
      <alignment horizontal="right" wrapText="1"/>
    </xf>
    <xf numFmtId="1" fontId="35" fillId="3" borderId="13" xfId="0" applyNumberFormat="1" applyFont="1" applyFill="1" applyBorder="1" applyAlignment="1">
      <alignment vertical="top" wrapText="1"/>
    </xf>
    <xf numFmtId="1" fontId="36" fillId="0" borderId="12" xfId="0" applyNumberFormat="1" applyFont="1" applyBorder="1" applyAlignment="1">
      <alignment horizontal="right" wrapText="1"/>
    </xf>
    <xf numFmtId="1" fontId="38" fillId="3" borderId="13" xfId="0" applyNumberFormat="1" applyFont="1" applyFill="1" applyBorder="1" applyAlignment="1">
      <alignment vertical="top" wrapText="1"/>
    </xf>
    <xf numFmtId="1" fontId="40" fillId="0" borderId="12" xfId="0" applyNumberFormat="1" applyFont="1" applyBorder="1" applyAlignment="1">
      <alignment horizontal="right" wrapText="1"/>
    </xf>
    <xf numFmtId="1" fontId="41" fillId="3" borderId="13" xfId="0" applyNumberFormat="1" applyFont="1" applyFill="1" applyBorder="1" applyAlignment="1">
      <alignment vertical="top" wrapText="1"/>
    </xf>
    <xf numFmtId="1" fontId="49" fillId="0" borderId="0" xfId="0" applyNumberFormat="1" applyFont="1"/>
    <xf numFmtId="1" fontId="64" fillId="5" borderId="9" xfId="0" applyNumberFormat="1" applyFont="1" applyFill="1" applyBorder="1" applyAlignment="1" applyProtection="1">
      <alignment horizontal="left" indent="3"/>
      <protection locked="0"/>
    </xf>
    <xf numFmtId="1" fontId="64" fillId="5" borderId="10" xfId="0" applyNumberFormat="1" applyFont="1" applyFill="1" applyBorder="1" applyAlignment="1" applyProtection="1">
      <alignment horizontal="left" indent="3"/>
      <protection locked="0"/>
    </xf>
    <xf numFmtId="1" fontId="64" fillId="0" borderId="9" xfId="0" applyNumberFormat="1" applyFont="1" applyBorder="1" applyAlignment="1">
      <alignment horizontal="justify"/>
    </xf>
    <xf numFmtId="1" fontId="64" fillId="0" borderId="11" xfId="0" applyNumberFormat="1" applyFont="1" applyBorder="1" applyAlignment="1">
      <alignment horizontal="justify"/>
    </xf>
    <xf numFmtId="1" fontId="64" fillId="0" borderId="4" xfId="0" applyNumberFormat="1" applyFont="1" applyBorder="1" applyAlignment="1">
      <alignment horizontal="justify"/>
    </xf>
    <xf numFmtId="1" fontId="64" fillId="0" borderId="15" xfId="0" applyNumberFormat="1" applyFont="1" applyFill="1" applyBorder="1" applyAlignment="1">
      <alignment horizontal="justify"/>
    </xf>
    <xf numFmtId="1" fontId="23" fillId="0" borderId="15" xfId="0" applyNumberFormat="1" applyFont="1" applyFill="1" applyBorder="1" applyAlignment="1">
      <alignment horizontal="justify"/>
    </xf>
    <xf numFmtId="1" fontId="64" fillId="5" borderId="15" xfId="0" applyNumberFormat="1" applyFont="1" applyFill="1" applyBorder="1" applyAlignment="1" applyProtection="1">
      <alignment horizontal="center"/>
      <protection locked="0"/>
    </xf>
    <xf numFmtId="1" fontId="64" fillId="5" borderId="9" xfId="0" applyNumberFormat="1" applyFont="1" applyFill="1" applyBorder="1" applyAlignment="1" applyProtection="1">
      <alignment horizontal="center"/>
      <protection locked="0"/>
    </xf>
    <xf numFmtId="1" fontId="64" fillId="5" borderId="11" xfId="0" applyNumberFormat="1" applyFont="1" applyFill="1" applyBorder="1" applyAlignment="1" applyProtection="1">
      <alignment horizontal="center"/>
      <protection locked="0"/>
    </xf>
    <xf numFmtId="1" fontId="64" fillId="5" borderId="10" xfId="0" applyNumberFormat="1" applyFont="1" applyFill="1" applyBorder="1" applyAlignment="1" applyProtection="1">
      <alignment horizontal="center"/>
      <protection locked="0"/>
    </xf>
    <xf numFmtId="1" fontId="64" fillId="0" borderId="15" xfId="0" applyNumberFormat="1" applyFont="1" applyFill="1" applyBorder="1" applyAlignment="1" applyProtection="1">
      <alignment horizontal="center"/>
      <protection locked="0"/>
    </xf>
    <xf numFmtId="1" fontId="64" fillId="0" borderId="0" xfId="0" applyNumberFormat="1" applyFont="1" applyFill="1" applyBorder="1" applyAlignment="1">
      <alignment horizontal="center"/>
    </xf>
    <xf numFmtId="1" fontId="46" fillId="0" borderId="30" xfId="0" applyNumberFormat="1" applyFont="1" applyBorder="1"/>
    <xf numFmtId="1" fontId="32" fillId="0" borderId="28" xfId="0" applyNumberFormat="1" applyFont="1" applyBorder="1"/>
    <xf numFmtId="1" fontId="32" fillId="0" borderId="15" xfId="0" applyNumberFormat="1" applyFont="1" applyBorder="1"/>
    <xf numFmtId="1" fontId="35" fillId="0" borderId="15" xfId="0" applyNumberFormat="1" applyFont="1" applyBorder="1"/>
    <xf numFmtId="1" fontId="26" fillId="0" borderId="12" xfId="0" applyNumberFormat="1" applyFont="1" applyBorder="1"/>
    <xf numFmtId="1" fontId="36" fillId="0" borderId="30" xfId="0" applyNumberFormat="1" applyFont="1" applyBorder="1"/>
    <xf numFmtId="1" fontId="38" fillId="0" borderId="17" xfId="0" applyNumberFormat="1" applyFont="1" applyBorder="1"/>
    <xf numFmtId="1" fontId="26" fillId="0" borderId="20" xfId="0" applyNumberFormat="1" applyFont="1" applyBorder="1"/>
    <xf numFmtId="1" fontId="42" fillId="0" borderId="29" xfId="0" applyNumberFormat="1" applyFont="1" applyBorder="1"/>
    <xf numFmtId="1" fontId="45" fillId="0" borderId="17" xfId="0" applyNumberFormat="1" applyFont="1" applyBorder="1"/>
    <xf numFmtId="1" fontId="47" fillId="0" borderId="17" xfId="0" applyNumberFormat="1" applyFont="1" applyBorder="1"/>
    <xf numFmtId="1" fontId="26" fillId="0" borderId="17" xfId="0" applyNumberFormat="1" applyFont="1" applyBorder="1"/>
    <xf numFmtId="1" fontId="35" fillId="0" borderId="12" xfId="0" applyNumberFormat="1" applyFont="1" applyBorder="1"/>
    <xf numFmtId="1" fontId="37" fillId="0" borderId="12" xfId="0" applyNumberFormat="1" applyFont="1" applyBorder="1"/>
    <xf numFmtId="1" fontId="40" fillId="0" borderId="0" xfId="0" applyNumberFormat="1" applyFont="1" applyBorder="1"/>
    <xf numFmtId="1" fontId="41" fillId="0" borderId="0" xfId="0" applyNumberFormat="1" applyFont="1" applyBorder="1"/>
    <xf numFmtId="1" fontId="42" fillId="0" borderId="0" xfId="0" applyNumberFormat="1" applyFont="1" applyBorder="1"/>
    <xf numFmtId="1" fontId="45" fillId="0" borderId="0" xfId="0" applyNumberFormat="1" applyFont="1" applyBorder="1"/>
    <xf numFmtId="1" fontId="64" fillId="6" borderId="9" xfId="0" applyNumberFormat="1" applyFont="1" applyFill="1" applyBorder="1" applyAlignment="1" applyProtection="1">
      <alignment horizontal="center"/>
      <protection locked="0"/>
    </xf>
    <xf numFmtId="1" fontId="36" fillId="0" borderId="15" xfId="0" applyNumberFormat="1" applyFont="1" applyBorder="1"/>
    <xf numFmtId="1" fontId="38" fillId="0" borderId="30" xfId="0" applyNumberFormat="1" applyFont="1" applyBorder="1" applyAlignment="1">
      <alignment horizontal="right"/>
    </xf>
    <xf numFmtId="1" fontId="38" fillId="0" borderId="20" xfId="0" applyNumberFormat="1" applyFont="1" applyBorder="1"/>
    <xf numFmtId="1" fontId="38" fillId="0" borderId="29" xfId="0" applyNumberFormat="1" applyFont="1" applyBorder="1" applyAlignment="1">
      <alignment horizontal="right"/>
    </xf>
    <xf numFmtId="1" fontId="38" fillId="0" borderId="28" xfId="0" applyNumberFormat="1" applyFont="1" applyBorder="1" applyAlignment="1">
      <alignment horizontal="right"/>
    </xf>
    <xf numFmtId="1" fontId="38" fillId="0" borderId="12" xfId="0" applyNumberFormat="1" applyFont="1" applyBorder="1"/>
    <xf numFmtId="1" fontId="39" fillId="0" borderId="9" xfId="0" applyNumberFormat="1" applyFont="1" applyBorder="1" applyAlignment="1">
      <alignment horizontal="left" indent="3"/>
    </xf>
    <xf numFmtId="1" fontId="41" fillId="0" borderId="20" xfId="0" applyNumberFormat="1" applyFont="1" applyBorder="1"/>
    <xf numFmtId="1" fontId="14" fillId="0" borderId="20" xfId="0" applyNumberFormat="1" applyFont="1" applyBorder="1"/>
    <xf numFmtId="1" fontId="42" fillId="0" borderId="28" xfId="0" applyNumberFormat="1" applyFont="1" applyBorder="1"/>
    <xf numFmtId="1" fontId="45" fillId="0" borderId="12" xfId="0" applyNumberFormat="1" applyFont="1" applyBorder="1"/>
    <xf numFmtId="1" fontId="45" fillId="0" borderId="32" xfId="0" applyNumberFormat="1" applyFont="1" applyBorder="1"/>
    <xf numFmtId="1" fontId="14" fillId="0" borderId="12" xfId="0" applyNumberFormat="1" applyFont="1" applyBorder="1"/>
    <xf numFmtId="1" fontId="45" fillId="0" borderId="29" xfId="0" applyNumberFormat="1" applyFont="1" applyBorder="1"/>
    <xf numFmtId="1" fontId="45" fillId="0" borderId="16" xfId="0" applyNumberFormat="1" applyFont="1" applyBorder="1"/>
    <xf numFmtId="1" fontId="14" fillId="0" borderId="15" xfId="0" applyNumberFormat="1" applyFont="1" applyBorder="1"/>
    <xf numFmtId="1" fontId="45" fillId="0" borderId="20" xfId="0" applyNumberFormat="1" applyFont="1" applyBorder="1"/>
    <xf numFmtId="1" fontId="45" fillId="0" borderId="31" xfId="0" applyNumberFormat="1" applyFont="1" applyBorder="1"/>
    <xf numFmtId="1" fontId="14" fillId="0" borderId="17" xfId="0" applyNumberFormat="1" applyFont="1" applyBorder="1"/>
    <xf numFmtId="1" fontId="45" fillId="0" borderId="28" xfId="0" applyNumberFormat="1" applyFont="1" applyBorder="1"/>
    <xf numFmtId="1" fontId="45" fillId="0" borderId="13" xfId="0" applyNumberFormat="1" applyFont="1" applyBorder="1"/>
    <xf numFmtId="1" fontId="38" fillId="0" borderId="15" xfId="0" applyNumberFormat="1" applyFont="1" applyBorder="1"/>
    <xf numFmtId="1" fontId="38" fillId="0" borderId="0" xfId="0" applyNumberFormat="1" applyFont="1" applyBorder="1"/>
    <xf numFmtId="1" fontId="47" fillId="0" borderId="15" xfId="0" applyNumberFormat="1" applyFont="1" applyBorder="1" applyAlignment="1">
      <alignment horizontal="left" indent="3"/>
    </xf>
    <xf numFmtId="1" fontId="14" fillId="0" borderId="15" xfId="0" applyNumberFormat="1" applyFont="1" applyFill="1" applyBorder="1"/>
    <xf numFmtId="1" fontId="35" fillId="0" borderId="0" xfId="0" applyNumberFormat="1" applyFont="1" applyAlignment="1">
      <alignment horizontal="left"/>
    </xf>
    <xf numFmtId="1" fontId="41" fillId="5" borderId="9" xfId="0" applyNumberFormat="1" applyFont="1" applyFill="1" applyBorder="1" applyAlignment="1" applyProtection="1">
      <alignment horizontal="center"/>
      <protection locked="0"/>
    </xf>
    <xf numFmtId="1" fontId="45" fillId="0" borderId="15" xfId="0" applyNumberFormat="1" applyFont="1" applyFill="1" applyBorder="1"/>
    <xf numFmtId="1" fontId="45" fillId="0" borderId="0" xfId="0" applyNumberFormat="1" applyFont="1" applyFill="1" applyBorder="1"/>
    <xf numFmtId="1" fontId="45" fillId="4" borderId="0" xfId="0" applyNumberFormat="1" applyFont="1" applyFill="1" applyBorder="1"/>
    <xf numFmtId="1" fontId="71" fillId="0" borderId="0" xfId="0" applyNumberFormat="1" applyFont="1" applyAlignment="1">
      <alignment horizontal="left" indent="3"/>
    </xf>
    <xf numFmtId="1" fontId="72" fillId="0" borderId="0" xfId="0" applyNumberFormat="1" applyFont="1" applyAlignment="1">
      <alignment horizontal="left" indent="3"/>
    </xf>
    <xf numFmtId="1" fontId="72" fillId="3" borderId="9" xfId="0" applyNumberFormat="1" applyFont="1" applyFill="1" applyBorder="1"/>
    <xf numFmtId="1" fontId="74" fillId="0" borderId="0" xfId="0" applyNumberFormat="1" applyFont="1"/>
    <xf numFmtId="1" fontId="74" fillId="3" borderId="9" xfId="0" applyNumberFormat="1" applyFont="1" applyFill="1" applyBorder="1"/>
    <xf numFmtId="1" fontId="64" fillId="0" borderId="9" xfId="0" applyNumberFormat="1" applyFont="1" applyFill="1" applyBorder="1" applyAlignment="1">
      <alignment horizontal="center"/>
    </xf>
    <xf numFmtId="1" fontId="64" fillId="0" borderId="9" xfId="0" applyNumberFormat="1" applyFont="1" applyFill="1" applyBorder="1" applyAlignment="1">
      <alignment horizontal="left"/>
    </xf>
    <xf numFmtId="1" fontId="35" fillId="5" borderId="9" xfId="0" applyNumberFormat="1" applyFont="1" applyFill="1" applyBorder="1" applyAlignment="1" applyProtection="1">
      <alignment horizontal="center"/>
      <protection locked="0"/>
    </xf>
    <xf numFmtId="1" fontId="35" fillId="0" borderId="0" xfId="0" applyNumberFormat="1" applyFont="1" applyFill="1" applyBorder="1" applyAlignment="1">
      <alignment horizontal="left"/>
    </xf>
    <xf numFmtId="1" fontId="35" fillId="0" borderId="9" xfId="0" applyNumberFormat="1" applyFont="1" applyFill="1" applyBorder="1" applyAlignment="1">
      <alignment horizontal="left"/>
    </xf>
    <xf numFmtId="1" fontId="33" fillId="0" borderId="0" xfId="0" applyNumberFormat="1" applyFont="1" applyBorder="1" applyAlignment="1">
      <alignment wrapText="1"/>
    </xf>
    <xf numFmtId="1" fontId="33" fillId="0" borderId="0" xfId="0" applyNumberFormat="1" applyFont="1" applyFill="1" applyBorder="1" applyAlignment="1">
      <alignment wrapText="1"/>
    </xf>
    <xf numFmtId="1" fontId="70" fillId="0" borderId="0" xfId="0" applyNumberFormat="1" applyFont="1" applyFill="1" applyBorder="1"/>
    <xf numFmtId="1" fontId="70" fillId="0" borderId="9" xfId="0" applyNumberFormat="1" applyFont="1" applyFill="1" applyBorder="1" applyProtection="1">
      <protection locked="0"/>
    </xf>
    <xf numFmtId="1" fontId="70" fillId="0" borderId="0" xfId="0" applyNumberFormat="1" applyFont="1" applyFill="1" applyBorder="1" applyProtection="1">
      <protection locked="0"/>
    </xf>
    <xf numFmtId="1" fontId="70" fillId="0" borderId="0" xfId="0" applyNumberFormat="1" applyFont="1" applyBorder="1"/>
    <xf numFmtId="1" fontId="70" fillId="5" borderId="9" xfId="0" applyNumberFormat="1" applyFont="1" applyFill="1" applyBorder="1" applyProtection="1">
      <protection locked="0"/>
    </xf>
    <xf numFmtId="1" fontId="33" fillId="0" borderId="0" xfId="0" applyNumberFormat="1" applyFont="1" applyBorder="1"/>
    <xf numFmtId="1" fontId="33" fillId="0" borderId="0" xfId="0" applyNumberFormat="1" applyFont="1" applyFill="1" applyBorder="1"/>
    <xf numFmtId="1" fontId="32" fillId="0" borderId="0" xfId="0" applyNumberFormat="1" applyFont="1" applyBorder="1"/>
    <xf numFmtId="1" fontId="35" fillId="3" borderId="19" xfId="0" applyNumberFormat="1" applyFont="1" applyFill="1" applyBorder="1"/>
    <xf numFmtId="1" fontId="0" fillId="4" borderId="0" xfId="0" applyNumberFormat="1" applyFill="1" applyBorder="1"/>
    <xf numFmtId="1" fontId="0" fillId="4" borderId="2" xfId="0" applyNumberFormat="1" applyFill="1" applyBorder="1"/>
    <xf numFmtId="1" fontId="79" fillId="0" borderId="0" xfId="0" applyNumberFormat="1" applyFont="1" applyFill="1" applyBorder="1"/>
    <xf numFmtId="1" fontId="35" fillId="3" borderId="9" xfId="0" applyNumberFormat="1" applyFont="1" applyFill="1" applyBorder="1"/>
    <xf numFmtId="1" fontId="81" fillId="0" borderId="0" xfId="0" applyNumberFormat="1" applyFont="1" applyFill="1" applyBorder="1"/>
    <xf numFmtId="1" fontId="18" fillId="3" borderId="9" xfId="0" applyNumberFormat="1" applyFont="1" applyFill="1" applyBorder="1"/>
    <xf numFmtId="1" fontId="70" fillId="3" borderId="19" xfId="0" applyNumberFormat="1" applyFont="1" applyFill="1" applyBorder="1"/>
    <xf numFmtId="1" fontId="70" fillId="3" borderId="9" xfId="0" applyNumberFormat="1" applyFont="1" applyFill="1" applyBorder="1"/>
    <xf numFmtId="1" fontId="64" fillId="0" borderId="0" xfId="0" applyNumberFormat="1" applyFont="1" applyBorder="1"/>
    <xf numFmtId="1" fontId="44" fillId="0" borderId="0" xfId="0" applyNumberFormat="1" applyFont="1" applyBorder="1"/>
    <xf numFmtId="1" fontId="45" fillId="0" borderId="0" xfId="0" applyNumberFormat="1" applyFont="1" applyBorder="1" applyAlignment="1">
      <alignment wrapText="1"/>
    </xf>
    <xf numFmtId="1" fontId="45" fillId="0" borderId="0" xfId="0" applyNumberFormat="1" applyFont="1" applyAlignment="1">
      <alignment wrapText="1"/>
    </xf>
    <xf numFmtId="1" fontId="45" fillId="6" borderId="9" xfId="0" applyNumberFormat="1" applyFont="1" applyFill="1" applyBorder="1" applyAlignment="1" applyProtection="1">
      <alignment wrapText="1"/>
      <protection locked="0"/>
    </xf>
    <xf numFmtId="1" fontId="45" fillId="3" borderId="15" xfId="0" applyNumberFormat="1" applyFont="1" applyFill="1" applyBorder="1"/>
    <xf numFmtId="1" fontId="64" fillId="3" borderId="9" xfId="0" applyNumberFormat="1" applyFont="1" applyFill="1" applyBorder="1"/>
    <xf numFmtId="1" fontId="70" fillId="4" borderId="0" xfId="0" applyNumberFormat="1" applyFont="1" applyFill="1"/>
    <xf numFmtId="1" fontId="28" fillId="3" borderId="9" xfId="0" applyNumberFormat="1" applyFont="1" applyFill="1" applyBorder="1"/>
    <xf numFmtId="1" fontId="41" fillId="3" borderId="9" xfId="0" applyNumberFormat="1" applyFont="1" applyFill="1" applyBorder="1"/>
    <xf numFmtId="1" fontId="72" fillId="0" borderId="0" xfId="0" applyNumberFormat="1" applyFont="1" applyAlignment="1">
      <alignment horizontal="left" indent="15"/>
    </xf>
    <xf numFmtId="1" fontId="16" fillId="0" borderId="0" xfId="0" applyNumberFormat="1" applyFont="1"/>
    <xf numFmtId="1" fontId="0" fillId="0" borderId="0" xfId="0" applyNumberFormat="1" applyAlignment="1">
      <alignment horizontal="left" wrapText="1"/>
    </xf>
    <xf numFmtId="1" fontId="0" fillId="0" borderId="0" xfId="0" applyNumberFormat="1" applyFill="1"/>
    <xf numFmtId="1" fontId="0" fillId="0" borderId="18" xfId="0" applyNumberFormat="1" applyBorder="1"/>
    <xf numFmtId="1" fontId="0" fillId="0" borderId="21" xfId="0" applyNumberFormat="1" applyBorder="1"/>
    <xf numFmtId="1" fontId="0" fillId="0" borderId="19" xfId="0" applyNumberFormat="1" applyBorder="1"/>
    <xf numFmtId="1" fontId="0" fillId="4" borderId="0" xfId="0" applyNumberFormat="1" applyFill="1"/>
    <xf numFmtId="10" fontId="38" fillId="6" borderId="9" xfId="1" applyNumberFormat="1" applyFont="1" applyFill="1" applyBorder="1" applyAlignment="1" applyProtection="1">
      <alignment horizontal="justify"/>
      <protection locked="0"/>
    </xf>
    <xf numFmtId="10" fontId="38" fillId="0" borderId="9" xfId="1" applyNumberFormat="1" applyFont="1" applyBorder="1" applyAlignment="1">
      <alignment horizontal="justify"/>
    </xf>
    <xf numFmtId="10" fontId="45" fillId="0" borderId="30" xfId="1" applyNumberFormat="1" applyFont="1" applyBorder="1"/>
    <xf numFmtId="10" fontId="45" fillId="0" borderId="29" xfId="1" applyNumberFormat="1" applyFont="1" applyBorder="1"/>
    <xf numFmtId="10" fontId="45" fillId="0" borderId="28" xfId="1" applyNumberFormat="1" applyFont="1" applyBorder="1"/>
    <xf numFmtId="10" fontId="70" fillId="0" borderId="9" xfId="1" applyNumberFormat="1" applyFont="1" applyFill="1" applyBorder="1" applyProtection="1">
      <protection locked="0"/>
    </xf>
    <xf numFmtId="10" fontId="0" fillId="0" borderId="0" xfId="1" applyNumberFormat="1" applyFont="1" applyFill="1"/>
    <xf numFmtId="10" fontId="38" fillId="0" borderId="20" xfId="1" applyNumberFormat="1" applyFont="1" applyFill="1" applyBorder="1"/>
    <xf numFmtId="10" fontId="38" fillId="0" borderId="17" xfId="1" applyNumberFormat="1" applyFont="1" applyFill="1" applyBorder="1"/>
    <xf numFmtId="10" fontId="38" fillId="0" borderId="12" xfId="1" applyNumberFormat="1" applyFont="1" applyFill="1" applyBorder="1"/>
    <xf numFmtId="0" fontId="13" fillId="5" borderId="0" xfId="0" applyFont="1" applyFill="1" applyBorder="1"/>
    <xf numFmtId="0" fontId="0" fillId="5" borderId="9" xfId="0" applyFill="1" applyBorder="1" applyAlignment="1" applyProtection="1">
      <alignment horizontal="justify"/>
      <protection locked="0"/>
    </xf>
    <xf numFmtId="0" fontId="13" fillId="5" borderId="9" xfId="0" applyFont="1" applyFill="1" applyBorder="1"/>
    <xf numFmtId="1" fontId="0" fillId="0" borderId="34" xfId="0" applyNumberFormat="1" applyBorder="1"/>
    <xf numFmtId="1" fontId="0" fillId="0" borderId="31" xfId="0" applyNumberFormat="1" applyBorder="1"/>
    <xf numFmtId="1" fontId="0" fillId="0" borderId="29" xfId="0" applyNumberFormat="1" applyBorder="1"/>
    <xf numFmtId="1" fontId="0" fillId="0" borderId="0" xfId="0" applyNumberFormat="1" applyBorder="1"/>
    <xf numFmtId="1" fontId="0" fillId="0" borderId="32" xfId="0" applyNumberFormat="1" applyBorder="1"/>
    <xf numFmtId="1" fontId="16" fillId="0" borderId="29" xfId="0" applyNumberFormat="1" applyFont="1" applyBorder="1"/>
    <xf numFmtId="1" fontId="0" fillId="0" borderId="0" xfId="0" applyNumberFormat="1" applyBorder="1" applyAlignment="1">
      <alignment horizontal="left" wrapText="1"/>
    </xf>
    <xf numFmtId="1" fontId="0" fillId="0" borderId="28" xfId="0" applyNumberFormat="1" applyBorder="1"/>
    <xf numFmtId="1" fontId="0" fillId="0" borderId="35" xfId="0" applyNumberFormat="1" applyBorder="1"/>
    <xf numFmtId="1" fontId="0" fillId="0" borderId="13" xfId="0" applyNumberFormat="1" applyBorder="1"/>
    <xf numFmtId="1" fontId="49" fillId="0" borderId="30" xfId="0" applyNumberFormat="1" applyFont="1" applyBorder="1"/>
    <xf numFmtId="1" fontId="11" fillId="0" borderId="29" xfId="0" applyNumberFormat="1" applyFont="1" applyBorder="1"/>
    <xf numFmtId="1" fontId="12" fillId="0" borderId="0" xfId="0" applyNumberFormat="1" applyFont="1" applyBorder="1"/>
    <xf numFmtId="1" fontId="11" fillId="4" borderId="0" xfId="0" applyNumberFormat="1" applyFont="1" applyFill="1" applyBorder="1"/>
    <xf numFmtId="169" fontId="70" fillId="5" borderId="9" xfId="2" applyNumberFormat="1" applyFont="1" applyFill="1" applyBorder="1" applyProtection="1">
      <protection locked="0"/>
    </xf>
    <xf numFmtId="1" fontId="10" fillId="5" borderId="0" xfId="2" applyNumberFormat="1" applyFont="1" applyFill="1" applyBorder="1"/>
    <xf numFmtId="1" fontId="10" fillId="5" borderId="0" xfId="0" applyNumberFormat="1" applyFont="1" applyFill="1" applyBorder="1"/>
    <xf numFmtId="1" fontId="35" fillId="0" borderId="1" xfId="0" applyNumberFormat="1" applyFont="1" applyFill="1" applyBorder="1"/>
    <xf numFmtId="1" fontId="10" fillId="0" borderId="0" xfId="0" applyNumberFormat="1" applyFont="1" applyFill="1" applyBorder="1"/>
    <xf numFmtId="169" fontId="13" fillId="0" borderId="0" xfId="2" applyNumberFormat="1" applyFont="1" applyFill="1" applyBorder="1"/>
    <xf numFmtId="169" fontId="13" fillId="0" borderId="0" xfId="0" applyNumberFormat="1" applyFont="1" applyFill="1" applyBorder="1"/>
    <xf numFmtId="1" fontId="0" fillId="0" borderId="0" xfId="0" applyNumberFormat="1"/>
    <xf numFmtId="3" fontId="70" fillId="5" borderId="9" xfId="0" applyNumberFormat="1" applyFont="1" applyFill="1" applyBorder="1" applyProtection="1">
      <protection locked="0"/>
    </xf>
    <xf numFmtId="1" fontId="33" fillId="0" borderId="0" xfId="0" applyNumberFormat="1" applyFont="1" applyFill="1" applyBorder="1" applyAlignment="1"/>
    <xf numFmtId="1" fontId="9" fillId="0" borderId="0" xfId="0" applyNumberFormat="1" applyFont="1" applyFill="1"/>
    <xf numFmtId="169" fontId="13" fillId="5" borderId="9" xfId="2" applyNumberFormat="1" applyFont="1" applyFill="1" applyBorder="1" applyProtection="1">
      <protection locked="0"/>
    </xf>
    <xf numFmtId="1" fontId="5" fillId="0" borderId="0" xfId="0" applyNumberFormat="1" applyFont="1"/>
    <xf numFmtId="1" fontId="85" fillId="0" borderId="29" xfId="0" applyNumberFormat="1" applyFont="1" applyBorder="1"/>
    <xf numFmtId="169" fontId="13" fillId="5" borderId="9" xfId="2" applyNumberFormat="1" applyFont="1" applyFill="1" applyBorder="1"/>
    <xf numFmtId="0" fontId="52" fillId="0" borderId="0" xfId="0" applyFont="1" applyAlignment="1">
      <alignment wrapText="1"/>
    </xf>
    <xf numFmtId="0" fontId="53" fillId="0" borderId="0" xfId="0" applyFont="1" applyAlignment="1">
      <alignment horizontal="left" wrapText="1" indent="3"/>
    </xf>
    <xf numFmtId="0" fontId="0" fillId="0" borderId="0" xfId="0" applyAlignment="1">
      <alignment wrapText="1"/>
    </xf>
    <xf numFmtId="0" fontId="0" fillId="5" borderId="9" xfId="0" applyFill="1" applyBorder="1"/>
    <xf numFmtId="1" fontId="58" fillId="4" borderId="3" xfId="0" applyNumberFormat="1" applyFont="1" applyFill="1" applyBorder="1"/>
    <xf numFmtId="1" fontId="64" fillId="0" borderId="4" xfId="0" applyNumberFormat="1" applyFont="1" applyBorder="1"/>
    <xf numFmtId="1" fontId="64" fillId="0" borderId="5" xfId="0" applyNumberFormat="1" applyFont="1" applyBorder="1"/>
    <xf numFmtId="1" fontId="64" fillId="0" borderId="1" xfId="0" applyNumberFormat="1" applyFont="1" applyBorder="1"/>
    <xf numFmtId="1" fontId="64" fillId="0" borderId="2" xfId="0" applyNumberFormat="1" applyFont="1" applyBorder="1"/>
    <xf numFmtId="1" fontId="29" fillId="0" borderId="1" xfId="0" applyNumberFormat="1" applyFont="1" applyBorder="1"/>
    <xf numFmtId="1" fontId="72" fillId="0" borderId="0" xfId="0" applyNumberFormat="1" applyFont="1" applyBorder="1"/>
    <xf numFmtId="1" fontId="72" fillId="0" borderId="2" xfId="0" applyNumberFormat="1" applyFont="1" applyBorder="1"/>
    <xf numFmtId="1" fontId="72" fillId="0" borderId="1" xfId="0" applyNumberFormat="1" applyFont="1" applyBorder="1"/>
    <xf numFmtId="1" fontId="35" fillId="4" borderId="0" xfId="0" applyNumberFormat="1" applyFont="1" applyFill="1" applyBorder="1"/>
    <xf numFmtId="1" fontId="38" fillId="0" borderId="2" xfId="0" applyNumberFormat="1" applyFont="1" applyBorder="1"/>
    <xf numFmtId="1" fontId="39" fillId="5" borderId="1" xfId="0" applyNumberFormat="1" applyFont="1" applyFill="1" applyBorder="1"/>
    <xf numFmtId="1" fontId="41" fillId="5" borderId="0" xfId="0" applyNumberFormat="1" applyFont="1" applyFill="1" applyBorder="1"/>
    <xf numFmtId="1" fontId="41" fillId="0" borderId="2" xfId="0" applyNumberFormat="1" applyFont="1" applyBorder="1"/>
    <xf numFmtId="1" fontId="47" fillId="6" borderId="1" xfId="0" applyNumberFormat="1" applyFont="1" applyFill="1" applyBorder="1"/>
    <xf numFmtId="1" fontId="64" fillId="6" borderId="0" xfId="0" applyNumberFormat="1" applyFont="1" applyFill="1" applyBorder="1"/>
    <xf numFmtId="1" fontId="45" fillId="0" borderId="2" xfId="0" applyNumberFormat="1" applyFont="1" applyFill="1" applyBorder="1"/>
    <xf numFmtId="1" fontId="0" fillId="8" borderId="1" xfId="0" applyNumberFormat="1" applyFill="1" applyBorder="1"/>
    <xf numFmtId="1" fontId="0" fillId="8" borderId="0" xfId="0" applyNumberFormat="1" applyFill="1" applyBorder="1"/>
    <xf numFmtId="1" fontId="64" fillId="8" borderId="0" xfId="0" applyNumberFormat="1" applyFont="1" applyFill="1" applyBorder="1"/>
    <xf numFmtId="1" fontId="35" fillId="0" borderId="2" xfId="0" applyNumberFormat="1" applyFont="1" applyFill="1" applyBorder="1"/>
    <xf numFmtId="1" fontId="44" fillId="0" borderId="1" xfId="0" applyNumberFormat="1" applyFont="1" applyFill="1" applyBorder="1"/>
    <xf numFmtId="1" fontId="45" fillId="0" borderId="2" xfId="0" applyNumberFormat="1" applyFont="1" applyBorder="1"/>
    <xf numFmtId="1" fontId="47" fillId="0" borderId="6" xfId="0" applyNumberFormat="1" applyFont="1" applyBorder="1"/>
    <xf numFmtId="1" fontId="64" fillId="0" borderId="7" xfId="0" applyNumberFormat="1" applyFont="1" applyBorder="1"/>
    <xf numFmtId="1" fontId="64" fillId="0" borderId="8" xfId="0" applyNumberFormat="1" applyFont="1" applyBorder="1"/>
    <xf numFmtId="1" fontId="38" fillId="0" borderId="20" xfId="0" applyNumberFormat="1" applyFont="1" applyFill="1" applyBorder="1" applyAlignment="1">
      <alignment horizontal="justify"/>
    </xf>
    <xf numFmtId="1" fontId="23" fillId="5" borderId="9" xfId="0" applyNumberFormat="1" applyFont="1" applyFill="1" applyBorder="1" applyProtection="1">
      <protection locked="0"/>
    </xf>
    <xf numFmtId="1" fontId="38" fillId="7" borderId="0" xfId="0" applyNumberFormat="1" applyFont="1" applyFill="1" applyBorder="1" applyAlignment="1">
      <alignment horizontal="justify"/>
    </xf>
    <xf numFmtId="1" fontId="38" fillId="7" borderId="0" xfId="0" applyNumberFormat="1" applyFont="1" applyFill="1" applyBorder="1" applyAlignment="1">
      <alignment horizontal="left"/>
    </xf>
    <xf numFmtId="1" fontId="41" fillId="7" borderId="0" xfId="0" applyNumberFormat="1" applyFont="1" applyFill="1" applyBorder="1"/>
    <xf numFmtId="1" fontId="39" fillId="0" borderId="17" xfId="0" applyNumberFormat="1" applyFont="1" applyBorder="1"/>
    <xf numFmtId="1" fontId="64" fillId="0" borderId="0" xfId="0" applyNumberFormat="1" applyFont="1" applyFill="1" applyBorder="1"/>
    <xf numFmtId="1" fontId="64" fillId="0" borderId="20" xfId="0" applyNumberFormat="1" applyFont="1" applyFill="1" applyBorder="1"/>
    <xf numFmtId="1" fontId="33" fillId="7" borderId="1" xfId="0" applyNumberFormat="1" applyFont="1" applyFill="1" applyBorder="1"/>
    <xf numFmtId="1" fontId="38" fillId="4" borderId="0" xfId="0" applyNumberFormat="1" applyFont="1" applyFill="1" applyBorder="1"/>
    <xf numFmtId="1" fontId="4" fillId="0" borderId="30" xfId="0" applyNumberFormat="1" applyFont="1" applyBorder="1"/>
    <xf numFmtId="1" fontId="7" fillId="0" borderId="20" xfId="0" applyNumberFormat="1" applyFont="1" applyBorder="1"/>
    <xf numFmtId="1" fontId="7" fillId="0" borderId="31" xfId="0" applyNumberFormat="1" applyFont="1" applyBorder="1"/>
    <xf numFmtId="1" fontId="35" fillId="0" borderId="15" xfId="0" applyNumberFormat="1" applyFont="1" applyFill="1" applyBorder="1"/>
    <xf numFmtId="1" fontId="41" fillId="8" borderId="0" xfId="0" applyNumberFormat="1" applyFont="1" applyFill="1" applyBorder="1"/>
    <xf numFmtId="1" fontId="26" fillId="8" borderId="10" xfId="0" applyNumberFormat="1" applyFont="1" applyFill="1" applyBorder="1"/>
    <xf numFmtId="1" fontId="26" fillId="8" borderId="33" xfId="0" applyNumberFormat="1" applyFont="1" applyFill="1" applyBorder="1"/>
    <xf numFmtId="1" fontId="26" fillId="8" borderId="11" xfId="0" applyNumberFormat="1" applyFont="1" applyFill="1" applyBorder="1"/>
    <xf numFmtId="1" fontId="5" fillId="4" borderId="0" xfId="0" applyNumberFormat="1" applyFont="1" applyFill="1"/>
    <xf numFmtId="1" fontId="7" fillId="4" borderId="0" xfId="0" applyNumberFormat="1" applyFont="1" applyFill="1" applyBorder="1"/>
    <xf numFmtId="1" fontId="10" fillId="4" borderId="0" xfId="0" applyNumberFormat="1" applyFont="1" applyFill="1" applyBorder="1"/>
    <xf numFmtId="1" fontId="23" fillId="4" borderId="0" xfId="0" applyNumberFormat="1" applyFont="1" applyFill="1" applyBorder="1"/>
    <xf numFmtId="1" fontId="78" fillId="0" borderId="0" xfId="0" applyNumberFormat="1" applyFont="1" applyFill="1" applyBorder="1"/>
    <xf numFmtId="1" fontId="7" fillId="0" borderId="0" xfId="0" applyNumberFormat="1" applyFont="1" applyFill="1" applyBorder="1"/>
    <xf numFmtId="1" fontId="13" fillId="0" borderId="0" xfId="0" applyNumberFormat="1" applyFont="1" applyFill="1" applyBorder="1"/>
    <xf numFmtId="1" fontId="18" fillId="0" borderId="0" xfId="0" applyNumberFormat="1" applyFont="1" applyFill="1" applyBorder="1"/>
    <xf numFmtId="1" fontId="23" fillId="0" borderId="0" xfId="0" applyNumberFormat="1" applyFont="1" applyFill="1" applyBorder="1"/>
    <xf numFmtId="1" fontId="36" fillId="0" borderId="30" xfId="0" applyNumberFormat="1" applyFont="1" applyFill="1" applyBorder="1"/>
    <xf numFmtId="1" fontId="38" fillId="0" borderId="34" xfId="0" applyNumberFormat="1" applyFont="1" applyBorder="1"/>
    <xf numFmtId="1" fontId="38" fillId="0" borderId="31" xfId="0" applyNumberFormat="1" applyFont="1" applyBorder="1"/>
    <xf numFmtId="1" fontId="38" fillId="0" borderId="29" xfId="0" applyNumberFormat="1" applyFont="1" applyFill="1" applyBorder="1" applyAlignment="1">
      <alignment horizontal="justify"/>
    </xf>
    <xf numFmtId="1" fontId="4" fillId="7" borderId="0" xfId="0" applyNumberFormat="1" applyFont="1" applyFill="1" applyBorder="1"/>
    <xf numFmtId="1" fontId="38" fillId="7" borderId="0" xfId="0" applyNumberFormat="1" applyFont="1" applyFill="1" applyBorder="1"/>
    <xf numFmtId="1" fontId="38" fillId="7" borderId="32" xfId="0" applyNumberFormat="1" applyFont="1" applyFill="1" applyBorder="1"/>
    <xf numFmtId="1" fontId="38" fillId="0" borderId="29" xfId="0" applyNumberFormat="1" applyFont="1" applyFill="1" applyBorder="1" applyAlignment="1">
      <alignment horizontal="right"/>
    </xf>
    <xf numFmtId="1" fontId="38" fillId="0" borderId="0" xfId="0" applyNumberFormat="1" applyFont="1" applyBorder="1" applyAlignment="1">
      <alignment horizontal="left"/>
    </xf>
    <xf numFmtId="1" fontId="38" fillId="0" borderId="0" xfId="0" applyNumberFormat="1" applyFont="1" applyBorder="1" applyAlignment="1">
      <alignment horizontal="justify"/>
    </xf>
    <xf numFmtId="1" fontId="38" fillId="0" borderId="0" xfId="1" applyNumberFormat="1" applyFont="1" applyFill="1" applyBorder="1" applyAlignment="1">
      <alignment horizontal="justify"/>
    </xf>
    <xf numFmtId="1" fontId="27" fillId="0" borderId="0" xfId="0" applyNumberFormat="1" applyFont="1" applyBorder="1"/>
    <xf numFmtId="1" fontId="31" fillId="0" borderId="29" xfId="0" applyNumberFormat="1" applyFont="1" applyFill="1" applyBorder="1" applyAlignment="1">
      <alignment horizontal="justify"/>
    </xf>
    <xf numFmtId="1" fontId="38" fillId="0" borderId="29" xfId="0" applyNumberFormat="1" applyFont="1" applyBorder="1"/>
    <xf numFmtId="1" fontId="38" fillId="4" borderId="0" xfId="0" applyNumberFormat="1" applyFont="1" applyFill="1" applyBorder="1" applyAlignment="1">
      <alignment horizontal="justify"/>
    </xf>
    <xf numFmtId="1" fontId="7" fillId="0" borderId="29" xfId="0" applyNumberFormat="1" applyFont="1" applyBorder="1" applyAlignment="1">
      <alignment horizontal="justify"/>
    </xf>
    <xf numFmtId="1" fontId="38" fillId="0" borderId="29" xfId="0" applyNumberFormat="1" applyFont="1" applyBorder="1" applyAlignment="1">
      <alignment horizontal="justify"/>
    </xf>
    <xf numFmtId="1" fontId="65" fillId="0" borderId="29" xfId="0" applyNumberFormat="1" applyFont="1" applyFill="1" applyBorder="1" applyAlignment="1">
      <alignment horizontal="right"/>
    </xf>
    <xf numFmtId="1" fontId="66" fillId="0" borderId="0" xfId="0" applyNumberFormat="1" applyFont="1" applyBorder="1"/>
    <xf numFmtId="1" fontId="32" fillId="7" borderId="0" xfId="0" applyNumberFormat="1" applyFont="1" applyFill="1" applyBorder="1"/>
    <xf numFmtId="1" fontId="35" fillId="7" borderId="0" xfId="0" applyNumberFormat="1" applyFont="1" applyFill="1" applyBorder="1"/>
    <xf numFmtId="1" fontId="35" fillId="7" borderId="32" xfId="0" applyNumberFormat="1" applyFont="1" applyFill="1" applyBorder="1"/>
    <xf numFmtId="1" fontId="35" fillId="0" borderId="29" xfId="0" applyNumberFormat="1" applyFont="1" applyBorder="1" applyAlignment="1">
      <alignment horizontal="right" wrapText="1"/>
    </xf>
    <xf numFmtId="1" fontId="35" fillId="0" borderId="0" xfId="0" applyNumberFormat="1" applyFont="1" applyBorder="1" applyAlignment="1">
      <alignment horizontal="justify"/>
    </xf>
    <xf numFmtId="1" fontId="72" fillId="0" borderId="29" xfId="0" applyNumberFormat="1" applyFont="1" applyBorder="1"/>
    <xf numFmtId="1" fontId="72" fillId="7" borderId="0" xfId="0" applyNumberFormat="1" applyFont="1" applyFill="1" applyBorder="1"/>
    <xf numFmtId="1" fontId="72" fillId="7" borderId="32" xfId="0" applyNumberFormat="1" applyFont="1" applyFill="1" applyBorder="1"/>
    <xf numFmtId="1" fontId="35" fillId="0" borderId="29" xfId="0" applyNumberFormat="1" applyFont="1" applyBorder="1" applyAlignment="1">
      <alignment horizontal="right"/>
    </xf>
    <xf numFmtId="1" fontId="37" fillId="7" borderId="0" xfId="0" applyNumberFormat="1" applyFont="1" applyFill="1" applyBorder="1" applyAlignment="1">
      <alignment horizontal="left"/>
    </xf>
    <xf numFmtId="1" fontId="39" fillId="7" borderId="0" xfId="0" applyNumberFormat="1" applyFont="1" applyFill="1" applyBorder="1" applyAlignment="1">
      <alignment horizontal="left"/>
    </xf>
    <xf numFmtId="1" fontId="41" fillId="7" borderId="32" xfId="0" applyNumberFormat="1" applyFont="1" applyFill="1" applyBorder="1"/>
    <xf numFmtId="1" fontId="41" fillId="0" borderId="29" xfId="0" applyNumberFormat="1" applyFont="1" applyBorder="1" applyAlignment="1">
      <alignment horizontal="right"/>
    </xf>
    <xf numFmtId="1" fontId="41" fillId="0" borderId="0" xfId="0" applyNumberFormat="1" applyFont="1" applyBorder="1" applyAlignment="1">
      <alignment horizontal="justify"/>
    </xf>
    <xf numFmtId="1" fontId="43" fillId="7" borderId="0" xfId="0" applyNumberFormat="1" applyFont="1" applyFill="1" applyBorder="1" applyAlignment="1">
      <alignment horizontal="left"/>
    </xf>
    <xf numFmtId="1" fontId="45" fillId="7" borderId="0" xfId="0" applyNumberFormat="1" applyFont="1" applyFill="1" applyBorder="1"/>
    <xf numFmtId="1" fontId="45" fillId="7" borderId="32" xfId="0" applyNumberFormat="1" applyFont="1" applyFill="1" applyBorder="1"/>
    <xf numFmtId="1" fontId="45" fillId="0" borderId="29" xfId="0" applyNumberFormat="1" applyFont="1" applyBorder="1" applyAlignment="1">
      <alignment horizontal="right"/>
    </xf>
    <xf numFmtId="1" fontId="45" fillId="0" borderId="0" xfId="0" applyNumberFormat="1" applyFont="1" applyBorder="1" applyAlignment="1">
      <alignment horizontal="justify"/>
    </xf>
    <xf numFmtId="1" fontId="45" fillId="7" borderId="0" xfId="0" applyNumberFormat="1" applyFont="1" applyFill="1" applyBorder="1" applyAlignment="1">
      <alignment horizontal="justify"/>
    </xf>
    <xf numFmtId="1" fontId="7" fillId="0" borderId="29" xfId="0" applyNumberFormat="1" applyFont="1" applyBorder="1" applyAlignment="1">
      <alignment horizontal="right"/>
    </xf>
    <xf numFmtId="1" fontId="45" fillId="0" borderId="0" xfId="0" applyNumberFormat="1" applyFont="1" applyBorder="1" applyProtection="1">
      <protection locked="0"/>
    </xf>
    <xf numFmtId="1" fontId="5" fillId="7" borderId="0" xfId="0" applyNumberFormat="1" applyFont="1" applyFill="1" applyBorder="1" applyAlignment="1">
      <alignment horizontal="left"/>
    </xf>
    <xf numFmtId="1" fontId="64" fillId="7" borderId="0" xfId="0" applyNumberFormat="1" applyFont="1" applyFill="1" applyBorder="1"/>
    <xf numFmtId="1" fontId="64" fillId="7" borderId="32" xfId="0" applyNumberFormat="1" applyFont="1" applyFill="1" applyBorder="1"/>
    <xf numFmtId="1" fontId="37" fillId="0" borderId="0" xfId="0" applyNumberFormat="1" applyFont="1" applyBorder="1" applyAlignment="1">
      <alignment horizontal="justify"/>
    </xf>
    <xf numFmtId="1" fontId="7" fillId="7" borderId="0" xfId="0" applyNumberFormat="1" applyFont="1" applyFill="1" applyBorder="1"/>
    <xf numFmtId="1" fontId="7" fillId="0" borderId="0" xfId="0" applyNumberFormat="1" applyFont="1" applyBorder="1" applyAlignment="1">
      <alignment horizontal="justify"/>
    </xf>
    <xf numFmtId="1" fontId="7" fillId="7" borderId="0" xfId="0" applyNumberFormat="1" applyFont="1" applyFill="1" applyBorder="1" applyAlignment="1">
      <alignment horizontal="left"/>
    </xf>
    <xf numFmtId="1" fontId="40" fillId="0" borderId="29" xfId="0" applyNumberFormat="1" applyFont="1" applyBorder="1"/>
    <xf numFmtId="1" fontId="47" fillId="0" borderId="29" xfId="0" applyNumberFormat="1" applyFont="1" applyBorder="1" applyAlignment="1">
      <alignment horizontal="right"/>
    </xf>
    <xf numFmtId="1" fontId="33" fillId="0" borderId="29" xfId="0" applyNumberFormat="1" applyFont="1" applyBorder="1" applyAlignment="1">
      <alignment horizontal="right"/>
    </xf>
    <xf numFmtId="1" fontId="37" fillId="0" borderId="29" xfId="0" applyNumberFormat="1" applyFont="1" applyBorder="1" applyAlignment="1">
      <alignment horizontal="right"/>
    </xf>
    <xf numFmtId="1" fontId="39" fillId="0" borderId="29" xfId="0" applyNumberFormat="1" applyFont="1" applyBorder="1" applyAlignment="1">
      <alignment horizontal="right"/>
    </xf>
    <xf numFmtId="1" fontId="43" fillId="0" borderId="29" xfId="0" applyNumberFormat="1" applyFont="1" applyBorder="1" applyAlignment="1">
      <alignment horizontal="right"/>
    </xf>
    <xf numFmtId="1" fontId="32" fillId="0" borderId="29" xfId="0" applyNumberFormat="1" applyFont="1" applyBorder="1" applyAlignment="1">
      <alignment horizontal="left"/>
    </xf>
    <xf numFmtId="1" fontId="36" fillId="0" borderId="29" xfId="0" applyNumberFormat="1" applyFont="1" applyBorder="1" applyAlignment="1">
      <alignment horizontal="left"/>
    </xf>
    <xf numFmtId="1" fontId="41" fillId="0" borderId="0" xfId="0" applyNumberFormat="1" applyFont="1" applyBorder="1" applyAlignment="1"/>
    <xf numFmtId="1" fontId="45" fillId="0" borderId="0" xfId="0" applyNumberFormat="1" applyFont="1" applyBorder="1" applyAlignment="1"/>
    <xf numFmtId="1" fontId="23" fillId="0" borderId="29" xfId="0" applyNumberFormat="1" applyFont="1" applyFill="1" applyBorder="1" applyAlignment="1">
      <alignment horizontal="right"/>
    </xf>
    <xf numFmtId="1" fontId="23" fillId="0" borderId="0" xfId="0" applyNumberFormat="1" applyFont="1" applyBorder="1"/>
    <xf numFmtId="1" fontId="47" fillId="7" borderId="0" xfId="0" applyNumberFormat="1" applyFont="1" applyFill="1" applyBorder="1" applyAlignment="1">
      <alignment horizontal="left"/>
    </xf>
    <xf numFmtId="1" fontId="32" fillId="0" borderId="29" xfId="0" applyNumberFormat="1" applyFont="1" applyFill="1" applyBorder="1" applyAlignment="1">
      <alignment horizontal="left"/>
    </xf>
    <xf numFmtId="1" fontId="35" fillId="0" borderId="29" xfId="0" applyNumberFormat="1" applyFont="1" applyBorder="1"/>
    <xf numFmtId="1" fontId="70" fillId="7" borderId="0" xfId="0" applyNumberFormat="1" applyFont="1" applyFill="1" applyBorder="1"/>
    <xf numFmtId="1" fontId="70" fillId="7" borderId="32" xfId="0" applyNumberFormat="1" applyFont="1" applyFill="1" applyBorder="1"/>
    <xf numFmtId="1" fontId="42" fillId="0" borderId="29" xfId="0" applyNumberFormat="1" applyFont="1" applyFill="1" applyBorder="1" applyAlignment="1">
      <alignment horizontal="left" wrapText="1"/>
    </xf>
    <xf numFmtId="1" fontId="29" fillId="0" borderId="29" xfId="0" applyNumberFormat="1" applyFont="1" applyBorder="1"/>
    <xf numFmtId="1" fontId="31" fillId="0" borderId="29" xfId="0" applyNumberFormat="1" applyFont="1" applyBorder="1"/>
    <xf numFmtId="1" fontId="31" fillId="0" borderId="29" xfId="0" applyNumberFormat="1" applyFont="1" applyBorder="1" applyAlignment="1">
      <alignment horizontal="right"/>
    </xf>
    <xf numFmtId="1" fontId="31" fillId="0" borderId="28" xfId="0" applyNumberFormat="1" applyFont="1" applyBorder="1"/>
    <xf numFmtId="1" fontId="72" fillId="0" borderId="35" xfId="0" applyNumberFormat="1" applyFont="1" applyBorder="1"/>
    <xf numFmtId="1" fontId="72" fillId="7" borderId="35" xfId="0" applyNumberFormat="1" applyFont="1" applyFill="1" applyBorder="1"/>
    <xf numFmtId="1" fontId="72" fillId="7" borderId="13" xfId="0" applyNumberFormat="1" applyFont="1" applyFill="1" applyBorder="1"/>
    <xf numFmtId="1" fontId="31" fillId="0" borderId="30" xfId="0" applyNumberFormat="1" applyFont="1" applyBorder="1"/>
    <xf numFmtId="1" fontId="38" fillId="7" borderId="34" xfId="0" applyNumberFormat="1" applyFont="1" applyFill="1" applyBorder="1"/>
    <xf numFmtId="1" fontId="38" fillId="7" borderId="31" xfId="0" applyNumberFormat="1" applyFont="1" applyFill="1" applyBorder="1"/>
    <xf numFmtId="1" fontId="49" fillId="0" borderId="29" xfId="0" applyNumberFormat="1" applyFont="1" applyBorder="1"/>
    <xf numFmtId="1" fontId="64" fillId="0" borderId="29" xfId="0" applyNumberFormat="1" applyFont="1" applyBorder="1" applyAlignment="1">
      <alignment horizontal="right"/>
    </xf>
    <xf numFmtId="1" fontId="64" fillId="0" borderId="0" xfId="0" applyNumberFormat="1" applyFont="1" applyBorder="1" applyAlignment="1">
      <alignment horizontal="left" indent="3"/>
    </xf>
    <xf numFmtId="1" fontId="64" fillId="7" borderId="0" xfId="0" applyNumberFormat="1" applyFont="1" applyFill="1" applyBorder="1" applyAlignment="1"/>
    <xf numFmtId="1" fontId="64" fillId="0" borderId="0" xfId="0" applyNumberFormat="1" applyFont="1" applyBorder="1" applyAlignment="1">
      <alignment horizontal="left" wrapText="1"/>
    </xf>
    <xf numFmtId="1" fontId="64" fillId="7" borderId="0" xfId="0" applyNumberFormat="1" applyFont="1" applyFill="1" applyBorder="1" applyAlignment="1">
      <alignment horizontal="justify"/>
    </xf>
    <xf numFmtId="1" fontId="64" fillId="0" borderId="29" xfId="0" applyNumberFormat="1" applyFont="1" applyBorder="1" applyAlignment="1">
      <alignment horizontal="right" wrapText="1"/>
    </xf>
    <xf numFmtId="1" fontId="31" fillId="7" borderId="0" xfId="0" applyNumberFormat="1" applyFont="1" applyFill="1" applyBorder="1"/>
    <xf numFmtId="1" fontId="64" fillId="7" borderId="0" xfId="0" applyNumberFormat="1" applyFont="1" applyFill="1" applyBorder="1" applyAlignment="1">
      <alignment horizontal="left" indent="3"/>
    </xf>
    <xf numFmtId="1" fontId="64" fillId="0" borderId="0" xfId="0" applyNumberFormat="1" applyFont="1" applyBorder="1" applyAlignment="1">
      <alignment horizontal="center"/>
    </xf>
    <xf numFmtId="1" fontId="64" fillId="0" borderId="0" xfId="0" applyNumberFormat="1" applyFont="1" applyBorder="1" applyAlignment="1">
      <alignment horizontal="center" wrapText="1"/>
    </xf>
    <xf numFmtId="1" fontId="31" fillId="0" borderId="29" xfId="0" applyNumberFormat="1" applyFont="1" applyBorder="1" applyAlignment="1">
      <alignment horizontal="right" wrapText="1"/>
    </xf>
    <xf numFmtId="1" fontId="32" fillId="0" borderId="29" xfId="0" applyNumberFormat="1" applyFont="1" applyBorder="1" applyAlignment="1">
      <alignment horizontal="right"/>
    </xf>
    <xf numFmtId="1" fontId="52" fillId="0" borderId="28" xfId="0" applyNumberFormat="1" applyFont="1" applyBorder="1" applyAlignment="1">
      <alignment horizontal="left" indent="3"/>
    </xf>
    <xf numFmtId="1" fontId="35" fillId="0" borderId="35" xfId="0" applyNumberFormat="1" applyFont="1" applyBorder="1"/>
    <xf numFmtId="1" fontId="35" fillId="0" borderId="35" xfId="0" applyNumberFormat="1" applyFont="1" applyFill="1" applyBorder="1"/>
    <xf numFmtId="1" fontId="35" fillId="0" borderId="13" xfId="0" applyNumberFormat="1" applyFont="1" applyFill="1" applyBorder="1"/>
    <xf numFmtId="1" fontId="35" fillId="0" borderId="30" xfId="0" applyNumberFormat="1" applyFont="1" applyBorder="1" applyAlignment="1">
      <alignment horizontal="right"/>
    </xf>
    <xf numFmtId="1" fontId="35" fillId="0" borderId="34" xfId="0" applyNumberFormat="1" applyFont="1" applyBorder="1"/>
    <xf numFmtId="1" fontId="35" fillId="7" borderId="34" xfId="0" applyNumberFormat="1" applyFont="1" applyFill="1" applyBorder="1"/>
    <xf numFmtId="1" fontId="35" fillId="7" borderId="31" xfId="0" applyNumberFormat="1" applyFont="1" applyFill="1" applyBorder="1"/>
    <xf numFmtId="1" fontId="39" fillId="0" borderId="29" xfId="0" applyNumberFormat="1" applyFont="1" applyBorder="1" applyAlignment="1">
      <alignment horizontal="left" indent="3"/>
    </xf>
    <xf numFmtId="1" fontId="41" fillId="0" borderId="0" xfId="0" applyNumberFormat="1" applyFont="1" applyFill="1" applyBorder="1" applyAlignment="1">
      <alignment horizontal="left" indent="3"/>
    </xf>
    <xf numFmtId="1" fontId="43" fillId="0" borderId="29" xfId="0" applyNumberFormat="1" applyFont="1" applyBorder="1" applyAlignment="1">
      <alignment horizontal="left" indent="3"/>
    </xf>
    <xf numFmtId="1" fontId="45" fillId="0" borderId="0" xfId="0" applyNumberFormat="1" applyFont="1" applyBorder="1" applyAlignment="1">
      <alignment horizontal="left" indent="3"/>
    </xf>
    <xf numFmtId="1" fontId="64" fillId="0" borderId="29" xfId="0" applyNumberFormat="1" applyFont="1" applyBorder="1"/>
    <xf numFmtId="1" fontId="64" fillId="0" borderId="0" xfId="0" applyNumberFormat="1" applyFont="1" applyBorder="1" applyAlignment="1"/>
    <xf numFmtId="1" fontId="33" fillId="7" borderId="0" xfId="0" applyNumberFormat="1" applyFont="1" applyFill="1" applyBorder="1" applyAlignment="1"/>
    <xf numFmtId="1" fontId="35" fillId="7" borderId="0" xfId="0" applyNumberFormat="1" applyFont="1" applyFill="1" applyBorder="1" applyAlignment="1"/>
    <xf numFmtId="1" fontId="35" fillId="0" borderId="0" xfId="0" applyNumberFormat="1" applyFont="1" applyBorder="1" applyAlignment="1">
      <alignment horizontal="center"/>
    </xf>
    <xf numFmtId="1" fontId="38" fillId="0" borderId="0" xfId="0" applyNumberFormat="1" applyFont="1" applyBorder="1" applyAlignment="1">
      <alignment horizontal="center"/>
    </xf>
    <xf numFmtId="1" fontId="39" fillId="0" borderId="0" xfId="0" applyNumberFormat="1" applyFont="1" applyBorder="1" applyAlignment="1"/>
    <xf numFmtId="1" fontId="22" fillId="0" borderId="29" xfId="0" applyNumberFormat="1" applyFont="1" applyBorder="1" applyAlignment="1">
      <alignment horizontal="right"/>
    </xf>
    <xf numFmtId="1" fontId="43" fillId="0" borderId="0" xfId="0" applyNumberFormat="1" applyFont="1" applyBorder="1" applyAlignment="1" applyProtection="1">
      <alignment horizontal="center"/>
      <protection locked="0"/>
    </xf>
    <xf numFmtId="1" fontId="43" fillId="0" borderId="0" xfId="0" applyNumberFormat="1" applyFont="1" applyBorder="1" applyAlignment="1"/>
    <xf numFmtId="1" fontId="23" fillId="7" borderId="0" xfId="0" applyNumberFormat="1" applyFont="1" applyFill="1" applyBorder="1"/>
    <xf numFmtId="1" fontId="33" fillId="0" borderId="0" xfId="0" applyNumberFormat="1" applyFont="1" applyBorder="1" applyAlignment="1">
      <alignment horizontal="left" indent="3"/>
    </xf>
    <xf numFmtId="1" fontId="37" fillId="0" borderId="0" xfId="0" applyNumberFormat="1" applyFont="1" applyBorder="1" applyAlignment="1">
      <alignment horizontal="left" indent="3"/>
    </xf>
    <xf numFmtId="1" fontId="22" fillId="7" borderId="0" xfId="0" applyNumberFormat="1" applyFont="1" applyFill="1" applyBorder="1" applyAlignment="1"/>
    <xf numFmtId="1" fontId="41" fillId="0" borderId="0" xfId="0" applyNumberFormat="1" applyFont="1" applyFill="1" applyBorder="1" applyAlignment="1">
      <alignment horizontal="center"/>
    </xf>
    <xf numFmtId="1" fontId="43" fillId="0" borderId="0" xfId="0" applyNumberFormat="1" applyFont="1" applyBorder="1" applyAlignment="1">
      <alignment horizontal="left" indent="3"/>
    </xf>
    <xf numFmtId="1" fontId="47" fillId="0" borderId="0" xfId="0" applyNumberFormat="1" applyFont="1" applyBorder="1" applyAlignment="1">
      <alignment horizontal="left" indent="3"/>
    </xf>
    <xf numFmtId="1" fontId="33" fillId="0" borderId="29" xfId="0" applyNumberFormat="1" applyFont="1" applyBorder="1" applyAlignment="1">
      <alignment horizontal="left"/>
    </xf>
    <xf numFmtId="1" fontId="35" fillId="0" borderId="28" xfId="0" applyNumberFormat="1" applyFont="1" applyBorder="1" applyAlignment="1">
      <alignment horizontal="right"/>
    </xf>
    <xf numFmtId="1" fontId="35" fillId="7" borderId="35" xfId="0" applyNumberFormat="1" applyFont="1" applyFill="1" applyBorder="1"/>
    <xf numFmtId="1" fontId="35" fillId="7" borderId="13" xfId="0" applyNumberFormat="1" applyFont="1" applyFill="1" applyBorder="1"/>
    <xf numFmtId="1" fontId="41" fillId="0" borderId="0" xfId="0" applyNumberFormat="1" applyFont="1" applyBorder="1" applyAlignment="1">
      <alignment horizontal="left" indent="3"/>
    </xf>
    <xf numFmtId="1" fontId="58" fillId="0" borderId="29" xfId="0" applyNumberFormat="1" applyFont="1" applyBorder="1" applyAlignment="1"/>
    <xf numFmtId="1" fontId="33" fillId="0" borderId="29" xfId="0" applyNumberFormat="1" applyFont="1" applyBorder="1" applyAlignment="1">
      <alignment horizontal="right" wrapText="1"/>
    </xf>
    <xf numFmtId="1" fontId="33" fillId="0" borderId="29" xfId="0" applyNumberFormat="1" applyFont="1" applyBorder="1" applyAlignment="1"/>
    <xf numFmtId="1" fontId="5" fillId="0" borderId="29" xfId="0" applyNumberFormat="1" applyFont="1" applyBorder="1" applyAlignment="1">
      <alignment horizontal="left" indent="3"/>
    </xf>
    <xf numFmtId="1" fontId="39" fillId="0" borderId="0" xfId="0" applyNumberFormat="1" applyFont="1" applyBorder="1" applyAlignment="1">
      <alignment horizontal="left" indent="3"/>
    </xf>
    <xf numFmtId="1" fontId="5" fillId="4" borderId="29" xfId="0" applyNumberFormat="1" applyFont="1" applyFill="1" applyBorder="1" applyAlignment="1">
      <alignment horizontal="left" indent="3"/>
    </xf>
    <xf numFmtId="1" fontId="37" fillId="4" borderId="29" xfId="0" applyNumberFormat="1" applyFont="1" applyFill="1" applyBorder="1" applyAlignment="1">
      <alignment horizontal="left" indent="3"/>
    </xf>
    <xf numFmtId="1" fontId="41" fillId="0" borderId="29" xfId="0" applyNumberFormat="1" applyFont="1" applyBorder="1"/>
    <xf numFmtId="1" fontId="39" fillId="0" borderId="29" xfId="0" applyNumberFormat="1" applyFont="1" applyBorder="1" applyAlignment="1"/>
    <xf numFmtId="1" fontId="50" fillId="0" borderId="29" xfId="0" applyNumberFormat="1" applyFont="1" applyBorder="1" applyAlignment="1"/>
    <xf numFmtId="1" fontId="78" fillId="0" borderId="29" xfId="0" applyNumberFormat="1" applyFont="1" applyBorder="1" applyAlignment="1">
      <alignment horizontal="center"/>
    </xf>
    <xf numFmtId="1" fontId="47" fillId="0" borderId="29" xfId="0" applyNumberFormat="1" applyFont="1" applyBorder="1" applyAlignment="1">
      <alignment horizontal="left" indent="3"/>
    </xf>
    <xf numFmtId="1" fontId="19" fillId="0" borderId="29" xfId="0" applyNumberFormat="1" applyFont="1" applyBorder="1" applyAlignment="1"/>
    <xf numFmtId="1" fontId="47" fillId="0" borderId="29" xfId="0" applyNumberFormat="1" applyFont="1" applyBorder="1" applyAlignment="1">
      <alignment horizontal="left"/>
    </xf>
    <xf numFmtId="1" fontId="33" fillId="0" borderId="29" xfId="0" applyNumberFormat="1" applyFont="1" applyBorder="1" applyAlignment="1">
      <alignment horizontal="left" indent="3"/>
    </xf>
    <xf numFmtId="1" fontId="5" fillId="0" borderId="29" xfId="0" applyNumberFormat="1" applyFont="1" applyFill="1" applyBorder="1" applyAlignment="1"/>
    <xf numFmtId="1" fontId="5" fillId="0" borderId="29" xfId="0" applyNumberFormat="1" applyFont="1" applyFill="1" applyBorder="1" applyAlignment="1">
      <alignment horizontal="right"/>
    </xf>
    <xf numFmtId="1" fontId="5" fillId="0" borderId="29" xfId="0" applyNumberFormat="1" applyFont="1" applyFill="1" applyBorder="1" applyAlignment="1">
      <alignment horizontal="left" indent="3"/>
    </xf>
    <xf numFmtId="1" fontId="37" fillId="0" borderId="29" xfId="0" applyNumberFormat="1" applyFont="1" applyFill="1" applyBorder="1" applyAlignment="1">
      <alignment horizontal="left" indent="3"/>
    </xf>
    <xf numFmtId="1" fontId="38" fillId="0" borderId="32" xfId="0" applyNumberFormat="1" applyFont="1" applyBorder="1"/>
    <xf numFmtId="1" fontId="39" fillId="8" borderId="29" xfId="0" applyNumberFormat="1" applyFont="1" applyFill="1" applyBorder="1" applyAlignment="1">
      <alignment wrapText="1"/>
    </xf>
    <xf numFmtId="1" fontId="41" fillId="0" borderId="32" xfId="0" applyNumberFormat="1" applyFont="1" applyBorder="1"/>
    <xf numFmtId="1" fontId="43" fillId="8" borderId="29" xfId="0" applyNumberFormat="1" applyFont="1" applyFill="1" applyBorder="1" applyAlignment="1">
      <alignment horizontal="right" wrapText="1"/>
    </xf>
    <xf numFmtId="1" fontId="45" fillId="8" borderId="0" xfId="0" applyNumberFormat="1" applyFont="1" applyFill="1" applyBorder="1"/>
    <xf numFmtId="1" fontId="47" fillId="8" borderId="29" xfId="0" applyNumberFormat="1" applyFont="1" applyFill="1" applyBorder="1" applyAlignment="1">
      <alignment horizontal="right"/>
    </xf>
    <xf numFmtId="10" fontId="64" fillId="8" borderId="0" xfId="1" applyNumberFormat="1" applyFont="1" applyFill="1" applyBorder="1"/>
    <xf numFmtId="1" fontId="64" fillId="0" borderId="32" xfId="0" applyNumberFormat="1" applyFont="1" applyBorder="1"/>
    <xf numFmtId="1" fontId="79" fillId="0" borderId="29" xfId="0" applyNumberFormat="1" applyFont="1" applyBorder="1" applyAlignment="1">
      <alignment horizontal="left"/>
    </xf>
    <xf numFmtId="1" fontId="35" fillId="0" borderId="0" xfId="0" applyNumberFormat="1" applyFont="1" applyBorder="1" applyAlignment="1">
      <alignment horizontal="left"/>
    </xf>
    <xf numFmtId="1" fontId="35" fillId="0" borderId="32" xfId="0" applyNumberFormat="1" applyFont="1" applyBorder="1" applyAlignment="1">
      <alignment horizontal="left"/>
    </xf>
    <xf numFmtId="1" fontId="37" fillId="0" borderId="29" xfId="0" applyNumberFormat="1" applyFont="1" applyBorder="1" applyAlignment="1">
      <alignment horizontal="left" indent="3"/>
    </xf>
    <xf numFmtId="1" fontId="44" fillId="0" borderId="29" xfId="0" applyNumberFormat="1" applyFont="1" applyBorder="1" applyAlignment="1"/>
    <xf numFmtId="1" fontId="34" fillId="0" borderId="29" xfId="0" applyNumberFormat="1" applyFont="1" applyBorder="1" applyAlignment="1"/>
    <xf numFmtId="1" fontId="5" fillId="0" borderId="29" xfId="0" applyNumberFormat="1" applyFont="1" applyBorder="1" applyAlignment="1"/>
    <xf numFmtId="10" fontId="38" fillId="0" borderId="0" xfId="1" applyNumberFormat="1" applyFont="1" applyBorder="1"/>
    <xf numFmtId="1" fontId="4" fillId="0" borderId="0" xfId="0" applyNumberFormat="1" applyFont="1" applyBorder="1"/>
    <xf numFmtId="1" fontId="33" fillId="4" borderId="0" xfId="0" applyNumberFormat="1" applyFont="1" applyFill="1" applyBorder="1" applyAlignment="1"/>
    <xf numFmtId="1" fontId="35" fillId="4" borderId="0" xfId="0" applyNumberFormat="1" applyFont="1" applyFill="1" applyBorder="1" applyAlignment="1"/>
    <xf numFmtId="1" fontId="35" fillId="0" borderId="32" xfId="0" applyNumberFormat="1" applyFont="1" applyBorder="1"/>
    <xf numFmtId="1" fontId="37" fillId="4" borderId="0" xfId="0" applyNumberFormat="1" applyFont="1" applyFill="1" applyBorder="1" applyAlignment="1"/>
    <xf numFmtId="1" fontId="41" fillId="7" borderId="0" xfId="0" applyNumberFormat="1" applyFont="1" applyFill="1" applyBorder="1" applyAlignment="1">
      <alignment horizontal="left" indent="3"/>
    </xf>
    <xf numFmtId="1" fontId="41" fillId="0" borderId="29" xfId="0" applyNumberFormat="1" applyFont="1" applyBorder="1" applyAlignment="1">
      <alignment horizontal="left" indent="3"/>
    </xf>
    <xf numFmtId="1" fontId="49" fillId="8" borderId="29" xfId="0" applyNumberFormat="1" applyFont="1" applyFill="1" applyBorder="1" applyAlignment="1">
      <alignment horizontal="left" indent="3"/>
    </xf>
    <xf numFmtId="1" fontId="41" fillId="4" borderId="0" xfId="0" applyNumberFormat="1" applyFont="1" applyFill="1" applyBorder="1"/>
    <xf numFmtId="1" fontId="26" fillId="8" borderId="29" xfId="0" applyNumberFormat="1" applyFont="1" applyFill="1" applyBorder="1" applyAlignment="1">
      <alignment horizontal="left"/>
    </xf>
    <xf numFmtId="1" fontId="76" fillId="8" borderId="29" xfId="0" applyNumberFormat="1" applyFont="1" applyFill="1" applyBorder="1" applyAlignment="1">
      <alignment horizontal="right"/>
    </xf>
    <xf numFmtId="1" fontId="76" fillId="8" borderId="0" xfId="0" applyNumberFormat="1" applyFont="1" applyFill="1" applyBorder="1" applyAlignment="1">
      <alignment horizontal="right"/>
    </xf>
    <xf numFmtId="1" fontId="54" fillId="8" borderId="29" xfId="0" applyNumberFormat="1" applyFont="1" applyFill="1" applyBorder="1" applyAlignment="1">
      <alignment horizontal="right"/>
    </xf>
    <xf numFmtId="1" fontId="41" fillId="8" borderId="29" xfId="0" applyNumberFormat="1" applyFont="1" applyFill="1" applyBorder="1" applyAlignment="1">
      <alignment horizontal="left" indent="3"/>
    </xf>
    <xf numFmtId="1" fontId="41" fillId="8" borderId="29" xfId="0" applyNumberFormat="1" applyFont="1" applyFill="1" applyBorder="1"/>
    <xf numFmtId="1" fontId="58" fillId="8" borderId="29" xfId="0" applyNumberFormat="1" applyFont="1" applyFill="1" applyBorder="1" applyAlignment="1">
      <alignment horizontal="left" indent="3"/>
    </xf>
    <xf numFmtId="1" fontId="33" fillId="8" borderId="29" xfId="0" applyNumberFormat="1" applyFont="1" applyFill="1" applyBorder="1" applyAlignment="1">
      <alignment horizontal="left" indent="3"/>
    </xf>
    <xf numFmtId="1" fontId="35" fillId="8" borderId="0" xfId="0" applyNumberFormat="1" applyFont="1" applyFill="1" applyBorder="1"/>
    <xf numFmtId="1" fontId="5" fillId="8" borderId="29" xfId="0" applyNumberFormat="1" applyFont="1" applyFill="1" applyBorder="1" applyAlignment="1">
      <alignment horizontal="left" indent="3"/>
    </xf>
    <xf numFmtId="1" fontId="37" fillId="8" borderId="29" xfId="0" applyNumberFormat="1" applyFont="1" applyFill="1" applyBorder="1" applyAlignment="1">
      <alignment horizontal="left" indent="3"/>
    </xf>
    <xf numFmtId="1" fontId="38" fillId="8" borderId="0" xfId="0" applyNumberFormat="1" applyFont="1" applyFill="1" applyBorder="1"/>
    <xf numFmtId="1" fontId="39" fillId="8" borderId="29" xfId="0" applyNumberFormat="1" applyFont="1" applyFill="1" applyBorder="1" applyAlignment="1">
      <alignment horizontal="left" indent="3"/>
    </xf>
    <xf numFmtId="1" fontId="43" fillId="8" borderId="29" xfId="0" applyNumberFormat="1" applyFont="1" applyFill="1" applyBorder="1" applyAlignment="1">
      <alignment horizontal="right"/>
    </xf>
    <xf numFmtId="1" fontId="43" fillId="8" borderId="0" xfId="0" applyNumberFormat="1" applyFont="1" applyFill="1" applyBorder="1" applyAlignment="1">
      <alignment horizontal="left" indent="3"/>
    </xf>
    <xf numFmtId="1" fontId="5" fillId="8" borderId="29" xfId="0" applyNumberFormat="1" applyFont="1" applyFill="1" applyBorder="1" applyAlignment="1">
      <alignment horizontal="right"/>
    </xf>
    <xf numFmtId="1" fontId="47" fillId="8" borderId="0" xfId="0" applyNumberFormat="1" applyFont="1" applyFill="1" applyBorder="1" applyAlignment="1">
      <alignment horizontal="left" indent="3"/>
    </xf>
    <xf numFmtId="1" fontId="33" fillId="8" borderId="29" xfId="0" applyNumberFormat="1" applyFont="1" applyFill="1" applyBorder="1" applyAlignment="1">
      <alignment horizontal="right"/>
    </xf>
    <xf numFmtId="1" fontId="33" fillId="8" borderId="0" xfId="0" applyNumberFormat="1" applyFont="1" applyFill="1" applyBorder="1" applyAlignment="1">
      <alignment horizontal="left" indent="3"/>
    </xf>
    <xf numFmtId="1" fontId="37" fillId="8" borderId="0" xfId="0" applyNumberFormat="1" applyFont="1" applyFill="1" applyBorder="1" applyAlignment="1">
      <alignment horizontal="left" indent="3"/>
    </xf>
    <xf numFmtId="1" fontId="5" fillId="8" borderId="29" xfId="0" applyNumberFormat="1" applyFont="1" applyFill="1" applyBorder="1" applyAlignment="1"/>
    <xf numFmtId="1" fontId="39" fillId="8" borderId="0" xfId="0" applyNumberFormat="1" applyFont="1" applyFill="1" applyBorder="1" applyAlignment="1">
      <alignment horizontal="left" indent="3"/>
    </xf>
    <xf numFmtId="1" fontId="22" fillId="8" borderId="29" xfId="0" applyNumberFormat="1" applyFont="1" applyFill="1" applyBorder="1" applyAlignment="1">
      <alignment horizontal="right"/>
    </xf>
    <xf numFmtId="1" fontId="26" fillId="8" borderId="0" xfId="1" applyNumberFormat="1" applyFont="1" applyFill="1" applyBorder="1"/>
    <xf numFmtId="1" fontId="72" fillId="8" borderId="0" xfId="0" applyNumberFormat="1" applyFont="1" applyFill="1" applyBorder="1"/>
    <xf numFmtId="1" fontId="37" fillId="0" borderId="0" xfId="0" applyNumberFormat="1" applyFont="1" applyFill="1" applyBorder="1" applyAlignment="1">
      <alignment horizontal="left" indent="3"/>
    </xf>
    <xf numFmtId="1" fontId="39" fillId="0" borderId="29" xfId="0" applyNumberFormat="1" applyFont="1" applyFill="1" applyBorder="1" applyAlignment="1">
      <alignment horizontal="right"/>
    </xf>
    <xf numFmtId="1" fontId="39" fillId="0" borderId="0" xfId="0" applyNumberFormat="1" applyFont="1" applyFill="1" applyBorder="1" applyAlignment="1">
      <alignment horizontal="left" indent="3"/>
    </xf>
    <xf numFmtId="1" fontId="25" fillId="0" borderId="29" xfId="0" applyNumberFormat="1" applyFont="1" applyFill="1" applyBorder="1"/>
    <xf numFmtId="1" fontId="43" fillId="0" borderId="0" xfId="0" applyNumberFormat="1" applyFont="1" applyFill="1" applyBorder="1" applyAlignment="1">
      <alignment horizontal="left" indent="3"/>
    </xf>
    <xf numFmtId="1" fontId="24" fillId="0" borderId="29" xfId="0" applyNumberFormat="1" applyFont="1" applyBorder="1"/>
    <xf numFmtId="1" fontId="50" fillId="0" borderId="29" xfId="0" applyNumberFormat="1" applyFont="1" applyFill="1" applyBorder="1"/>
    <xf numFmtId="1" fontId="5" fillId="0" borderId="29" xfId="0" applyNumberFormat="1" applyFont="1" applyFill="1" applyBorder="1"/>
    <xf numFmtId="1" fontId="79" fillId="0" borderId="29" xfId="0" applyNumberFormat="1" applyFont="1" applyFill="1" applyBorder="1"/>
    <xf numFmtId="1" fontId="9" fillId="0" borderId="29" xfId="0" applyNumberFormat="1" applyFont="1" applyFill="1" applyBorder="1" applyAlignment="1">
      <alignment horizontal="right"/>
    </xf>
    <xf numFmtId="1" fontId="12" fillId="0" borderId="29" xfId="0" applyNumberFormat="1" applyFont="1" applyFill="1" applyBorder="1"/>
    <xf numFmtId="1" fontId="15" fillId="0" borderId="29" xfId="0" applyNumberFormat="1" applyFont="1" applyFill="1" applyBorder="1"/>
    <xf numFmtId="1" fontId="22" fillId="0" borderId="29" xfId="0" applyNumberFormat="1" applyFont="1" applyFill="1" applyBorder="1"/>
    <xf numFmtId="1" fontId="78" fillId="0" borderId="28" xfId="0" applyNumberFormat="1" applyFont="1" applyFill="1" applyBorder="1"/>
    <xf numFmtId="1" fontId="78" fillId="0" borderId="35" xfId="0" applyNumberFormat="1" applyFont="1" applyFill="1" applyBorder="1"/>
    <xf numFmtId="1" fontId="45" fillId="0" borderId="35" xfId="0" applyNumberFormat="1" applyFont="1" applyFill="1" applyBorder="1"/>
    <xf numFmtId="1" fontId="45" fillId="0" borderId="35" xfId="0" applyNumberFormat="1" applyFont="1" applyBorder="1"/>
    <xf numFmtId="1" fontId="45" fillId="0" borderId="30" xfId="0" applyNumberFormat="1" applyFont="1" applyBorder="1"/>
    <xf numFmtId="1" fontId="45" fillId="0" borderId="34" xfId="0" applyNumberFormat="1" applyFont="1" applyBorder="1"/>
    <xf numFmtId="1" fontId="65" fillId="0" borderId="29" xfId="0" applyNumberFormat="1" applyFont="1" applyBorder="1" applyAlignment="1">
      <alignment horizontal="left"/>
    </xf>
    <xf numFmtId="1" fontId="66" fillId="0" borderId="32" xfId="0" applyNumberFormat="1" applyFont="1" applyBorder="1"/>
    <xf numFmtId="1" fontId="66" fillId="0" borderId="29" xfId="0" applyNumberFormat="1" applyFont="1" applyBorder="1"/>
    <xf numFmtId="1" fontId="65" fillId="0" borderId="29" xfId="0" applyNumberFormat="1" applyFont="1" applyBorder="1" applyAlignment="1"/>
    <xf numFmtId="1" fontId="32" fillId="0" borderId="29" xfId="0" applyNumberFormat="1" applyFont="1" applyBorder="1"/>
    <xf numFmtId="1" fontId="72" fillId="0" borderId="32" xfId="0" applyNumberFormat="1" applyFont="1" applyBorder="1"/>
    <xf numFmtId="1" fontId="71" fillId="0" borderId="29" xfId="0" applyNumberFormat="1" applyFont="1" applyBorder="1" applyAlignment="1">
      <alignment horizontal="left" indent="3"/>
    </xf>
    <xf numFmtId="1" fontId="72" fillId="0" borderId="29" xfId="0" applyNumberFormat="1" applyFont="1" applyBorder="1" applyAlignment="1">
      <alignment horizontal="right"/>
    </xf>
    <xf numFmtId="1" fontId="72" fillId="0" borderId="29" xfId="0" applyNumberFormat="1" applyFont="1" applyBorder="1" applyAlignment="1">
      <alignment horizontal="left" indent="3"/>
    </xf>
    <xf numFmtId="1" fontId="72" fillId="0" borderId="0" xfId="0" applyNumberFormat="1" applyFont="1" applyFill="1" applyBorder="1"/>
    <xf numFmtId="1" fontId="8" fillId="0" borderId="0" xfId="0" applyNumberFormat="1" applyFont="1" applyFill="1" applyBorder="1"/>
    <xf numFmtId="1" fontId="8" fillId="0" borderId="0" xfId="0" applyNumberFormat="1" applyFont="1" applyFill="1" applyBorder="1" applyAlignment="1">
      <alignment wrapText="1"/>
    </xf>
    <xf numFmtId="1" fontId="72" fillId="0" borderId="28" xfId="0" applyNumberFormat="1" applyFont="1" applyBorder="1"/>
    <xf numFmtId="1" fontId="72" fillId="0" borderId="13" xfId="0" applyNumberFormat="1" applyFont="1" applyBorder="1"/>
    <xf numFmtId="1" fontId="65" fillId="0" borderId="30" xfId="0" applyNumberFormat="1" applyFont="1" applyBorder="1" applyAlignment="1"/>
    <xf numFmtId="1" fontId="66" fillId="0" borderId="34" xfId="0" applyNumberFormat="1" applyFont="1" applyBorder="1" applyAlignment="1">
      <alignment horizontal="left" indent="3"/>
    </xf>
    <xf numFmtId="1" fontId="66" fillId="0" borderId="34" xfId="0" applyNumberFormat="1" applyFont="1" applyBorder="1"/>
    <xf numFmtId="1" fontId="66" fillId="0" borderId="31" xfId="0" applyNumberFormat="1" applyFont="1" applyBorder="1"/>
    <xf numFmtId="1" fontId="66" fillId="0" borderId="29" xfId="0" applyNumberFormat="1" applyFont="1" applyBorder="1" applyAlignment="1">
      <alignment horizontal="left" indent="15"/>
    </xf>
    <xf numFmtId="1" fontId="66" fillId="0" borderId="0" xfId="0" applyNumberFormat="1" applyFont="1" applyBorder="1" applyAlignment="1">
      <alignment horizontal="left" indent="15"/>
    </xf>
    <xf numFmtId="1" fontId="66" fillId="0" borderId="32" xfId="0" applyNumberFormat="1" applyFont="1" applyBorder="1" applyAlignment="1">
      <alignment horizontal="left" indent="15"/>
    </xf>
    <xf numFmtId="1" fontId="73" fillId="0" borderId="29" xfId="0" applyNumberFormat="1" applyFont="1" applyBorder="1" applyAlignment="1">
      <alignment horizontal="left" indent="3"/>
    </xf>
    <xf numFmtId="1" fontId="74" fillId="0" borderId="0" xfId="0" applyNumberFormat="1" applyFont="1" applyBorder="1"/>
    <xf numFmtId="1" fontId="74" fillId="0" borderId="32" xfId="0" applyNumberFormat="1" applyFont="1" applyBorder="1"/>
    <xf numFmtId="1" fontId="74" fillId="0" borderId="0" xfId="0" applyNumberFormat="1" applyFont="1" applyBorder="1" applyAlignment="1">
      <alignment horizontal="left" indent="15"/>
    </xf>
    <xf numFmtId="1" fontId="74" fillId="0" borderId="32" xfId="0" applyNumberFormat="1" applyFont="1" applyBorder="1" applyAlignment="1">
      <alignment horizontal="left" indent="15"/>
    </xf>
    <xf numFmtId="1" fontId="74" fillId="0" borderId="29" xfId="0" applyNumberFormat="1" applyFont="1" applyBorder="1" applyAlignment="1">
      <alignment horizontal="center"/>
    </xf>
    <xf numFmtId="1" fontId="74" fillId="0" borderId="29" xfId="0" applyNumberFormat="1" applyFont="1" applyBorder="1" applyAlignment="1">
      <alignment horizontal="right"/>
    </xf>
    <xf numFmtId="1" fontId="72" fillId="0" borderId="30" xfId="0" applyNumberFormat="1" applyFont="1" applyBorder="1"/>
    <xf numFmtId="1" fontId="72" fillId="0" borderId="34" xfId="0" applyNumberFormat="1" applyFont="1" applyBorder="1"/>
    <xf numFmtId="1" fontId="72" fillId="0" borderId="31" xfId="0" applyNumberFormat="1" applyFont="1" applyBorder="1"/>
    <xf numFmtId="1" fontId="64" fillId="0" borderId="0" xfId="0" applyNumberFormat="1" applyFont="1" applyBorder="1" applyAlignment="1">
      <alignment horizontal="left"/>
    </xf>
    <xf numFmtId="1" fontId="78" fillId="0" borderId="29" xfId="0" applyNumberFormat="1" applyFont="1" applyBorder="1"/>
    <xf numFmtId="1" fontId="47" fillId="0" borderId="29" xfId="0" applyNumberFormat="1" applyFont="1" applyBorder="1"/>
    <xf numFmtId="1" fontId="64" fillId="0" borderId="0" xfId="0" applyNumberFormat="1" applyFont="1" applyBorder="1" applyAlignment="1">
      <alignment wrapText="1"/>
    </xf>
    <xf numFmtId="1" fontId="68" fillId="0" borderId="29" xfId="0" applyNumberFormat="1" applyFont="1" applyFill="1" applyBorder="1"/>
    <xf numFmtId="1" fontId="80" fillId="0" borderId="29" xfId="0" applyNumberFormat="1" applyFont="1" applyBorder="1" applyAlignment="1"/>
    <xf numFmtId="1" fontId="70" fillId="0" borderId="0" xfId="0" applyNumberFormat="1" applyFont="1" applyBorder="1" applyProtection="1">
      <protection locked="0"/>
    </xf>
    <xf numFmtId="1" fontId="70" fillId="0" borderId="29" xfId="0" applyNumberFormat="1" applyFont="1" applyBorder="1"/>
    <xf numFmtId="1" fontId="70" fillId="0" borderId="29" xfId="0" applyNumberFormat="1" applyFont="1" applyBorder="1" applyAlignment="1"/>
    <xf numFmtId="1" fontId="21" fillId="4" borderId="0" xfId="0" applyNumberFormat="1" applyFont="1" applyFill="1" applyBorder="1"/>
    <xf numFmtId="1" fontId="35" fillId="0" borderId="29" xfId="0" applyNumberFormat="1" applyFont="1" applyFill="1" applyBorder="1" applyAlignment="1">
      <alignment horizontal="right"/>
    </xf>
    <xf numFmtId="1" fontId="45" fillId="4" borderId="29" xfId="0" applyNumberFormat="1" applyFont="1" applyFill="1" applyBorder="1"/>
    <xf numFmtId="1" fontId="45" fillId="0" borderId="0" xfId="0" applyNumberFormat="1" applyFont="1" applyBorder="1" applyAlignment="1">
      <alignment horizontal="right" wrapText="1"/>
    </xf>
    <xf numFmtId="1" fontId="72" fillId="7" borderId="34" xfId="0" applyNumberFormat="1" applyFont="1" applyFill="1" applyBorder="1"/>
    <xf numFmtId="1" fontId="72" fillId="7" borderId="31" xfId="0" applyNumberFormat="1" applyFont="1" applyFill="1" applyBorder="1"/>
    <xf numFmtId="1" fontId="66" fillId="7" borderId="0" xfId="0" applyNumberFormat="1" applyFont="1" applyFill="1" applyBorder="1"/>
    <xf numFmtId="1" fontId="66" fillId="7" borderId="32" xfId="0" applyNumberFormat="1" applyFont="1" applyFill="1" applyBorder="1"/>
    <xf numFmtId="1" fontId="35" fillId="7" borderId="0" xfId="0" applyNumberFormat="1" applyFont="1" applyFill="1" applyBorder="1" applyAlignment="1">
      <alignment wrapText="1"/>
    </xf>
    <xf numFmtId="1" fontId="35" fillId="7" borderId="32" xfId="0" applyNumberFormat="1" applyFont="1" applyFill="1" applyBorder="1" applyAlignment="1">
      <alignment wrapText="1"/>
    </xf>
    <xf numFmtId="1" fontId="45" fillId="7" borderId="0" xfId="0" applyNumberFormat="1" applyFont="1" applyFill="1" applyBorder="1" applyAlignment="1">
      <alignment wrapText="1"/>
    </xf>
    <xf numFmtId="1" fontId="45" fillId="7" borderId="32" xfId="0" applyNumberFormat="1" applyFont="1" applyFill="1" applyBorder="1" applyAlignment="1">
      <alignment wrapText="1"/>
    </xf>
    <xf numFmtId="1" fontId="7" fillId="0" borderId="29" xfId="0" applyNumberFormat="1" applyFont="1" applyBorder="1" applyAlignment="1">
      <alignment horizontal="left"/>
    </xf>
    <xf numFmtId="1" fontId="4" fillId="4" borderId="29" xfId="0" applyNumberFormat="1" applyFont="1" applyFill="1" applyBorder="1"/>
    <xf numFmtId="1" fontId="7" fillId="4" borderId="0" xfId="0" applyNumberFormat="1" applyFont="1" applyFill="1" applyBorder="1" applyAlignment="1">
      <alignment horizontal="center"/>
    </xf>
    <xf numFmtId="1" fontId="72" fillId="4" borderId="0" xfId="0" applyNumberFormat="1" applyFont="1" applyFill="1" applyBorder="1"/>
    <xf numFmtId="1" fontId="7" fillId="0" borderId="29" xfId="0" applyNumberFormat="1" applyFont="1" applyBorder="1"/>
    <xf numFmtId="1" fontId="4" fillId="4" borderId="0" xfId="0" applyNumberFormat="1" applyFont="1" applyFill="1"/>
    <xf numFmtId="1" fontId="5" fillId="4" borderId="29" xfId="0" applyNumberFormat="1" applyFont="1" applyFill="1" applyBorder="1"/>
    <xf numFmtId="1" fontId="64" fillId="4" borderId="0" xfId="0" applyNumberFormat="1" applyFont="1" applyFill="1" applyBorder="1"/>
    <xf numFmtId="1" fontId="19" fillId="4" borderId="29" xfId="0" applyNumberFormat="1" applyFont="1" applyFill="1" applyBorder="1"/>
    <xf numFmtId="1" fontId="6" fillId="4" borderId="29" xfId="0" applyNumberFormat="1" applyFont="1" applyFill="1" applyBorder="1"/>
    <xf numFmtId="1" fontId="50" fillId="0" borderId="29" xfId="0" applyNumberFormat="1" applyFont="1" applyBorder="1"/>
    <xf numFmtId="1" fontId="4" fillId="0" borderId="29" xfId="0" applyNumberFormat="1" applyFont="1" applyBorder="1" applyAlignment="1"/>
    <xf numFmtId="1" fontId="15" fillId="4" borderId="29" xfId="0" applyNumberFormat="1" applyFont="1" applyFill="1" applyBorder="1" applyAlignment="1">
      <alignment wrapText="1"/>
    </xf>
    <xf numFmtId="1" fontId="70" fillId="4" borderId="0" xfId="0" applyNumberFormat="1" applyFont="1" applyFill="1" applyBorder="1"/>
    <xf numFmtId="1" fontId="68" fillId="4" borderId="29" xfId="0" applyNumberFormat="1" applyFont="1" applyFill="1" applyBorder="1"/>
    <xf numFmtId="1" fontId="6" fillId="0" borderId="0" xfId="0" applyNumberFormat="1" applyFont="1" applyBorder="1"/>
    <xf numFmtId="1" fontId="50" fillId="0" borderId="0" xfId="0" applyNumberFormat="1" applyFont="1" applyBorder="1"/>
    <xf numFmtId="1" fontId="6" fillId="0" borderId="0" xfId="0" applyNumberFormat="1" applyFont="1" applyFill="1" applyBorder="1"/>
    <xf numFmtId="1" fontId="4" fillId="0" borderId="29" xfId="0" applyNumberFormat="1" applyFont="1" applyBorder="1"/>
    <xf numFmtId="1" fontId="7" fillId="4" borderId="29" xfId="0" applyNumberFormat="1" applyFont="1" applyFill="1" applyBorder="1"/>
    <xf numFmtId="1" fontId="7" fillId="0" borderId="29" xfId="0" applyNumberFormat="1" applyFont="1" applyBorder="1" applyAlignment="1">
      <alignment horizontal="right" wrapText="1"/>
    </xf>
    <xf numFmtId="1" fontId="7" fillId="0" borderId="29" xfId="0" applyNumberFormat="1" applyFont="1" applyFill="1" applyBorder="1" applyAlignment="1">
      <alignment wrapText="1"/>
    </xf>
    <xf numFmtId="1" fontId="7" fillId="0" borderId="29" xfId="0" applyNumberFormat="1" applyFont="1" applyBorder="1" applyAlignment="1">
      <alignment horizontal="left" wrapText="1"/>
    </xf>
    <xf numFmtId="1" fontId="7" fillId="0" borderId="29" xfId="0" applyNumberFormat="1" applyFont="1" applyFill="1" applyBorder="1" applyAlignment="1">
      <alignment horizontal="right"/>
    </xf>
    <xf numFmtId="1" fontId="4" fillId="0" borderId="29" xfId="0" applyNumberFormat="1" applyFont="1" applyFill="1" applyBorder="1" applyAlignment="1">
      <alignment horizontal="right"/>
    </xf>
    <xf numFmtId="1" fontId="7" fillId="0" borderId="29" xfId="0" applyNumberFormat="1" applyFont="1" applyBorder="1" applyAlignment="1">
      <alignment horizontal="left" indent="3"/>
    </xf>
    <xf numFmtId="1" fontId="7" fillId="6" borderId="9" xfId="0" applyNumberFormat="1" applyFont="1" applyFill="1" applyBorder="1" applyAlignment="1" applyProtection="1">
      <alignment wrapText="1"/>
      <protection locked="0"/>
    </xf>
    <xf numFmtId="1" fontId="7" fillId="0" borderId="0" xfId="0" applyNumberFormat="1" applyFont="1" applyBorder="1" applyProtection="1">
      <protection locked="0"/>
    </xf>
    <xf numFmtId="1" fontId="5" fillId="4" borderId="0" xfId="0" applyNumberFormat="1" applyFont="1" applyFill="1" applyBorder="1"/>
    <xf numFmtId="1" fontId="7" fillId="4" borderId="0" xfId="0" applyNumberFormat="1" applyFont="1" applyFill="1"/>
    <xf numFmtId="1" fontId="18" fillId="3" borderId="19" xfId="0" applyNumberFormat="1" applyFont="1" applyFill="1" applyBorder="1"/>
    <xf numFmtId="1" fontId="7" fillId="0" borderId="0" xfId="0" applyNumberFormat="1" applyFont="1" applyBorder="1"/>
    <xf numFmtId="1" fontId="68" fillId="0" borderId="0" xfId="0" applyNumberFormat="1" applyFont="1" applyBorder="1" applyAlignment="1"/>
    <xf numFmtId="2" fontId="38" fillId="6" borderId="9" xfId="0" applyNumberFormat="1" applyFont="1" applyFill="1" applyBorder="1" applyProtection="1">
      <protection locked="0"/>
    </xf>
    <xf numFmtId="2" fontId="38" fillId="0" borderId="9" xfId="0" applyNumberFormat="1" applyFont="1" applyFill="1" applyBorder="1"/>
    <xf numFmtId="2" fontId="38" fillId="0" borderId="9" xfId="0" applyNumberFormat="1" applyFont="1" applyBorder="1"/>
    <xf numFmtId="1" fontId="5" fillId="3" borderId="9" xfId="0" applyNumberFormat="1" applyFont="1" applyFill="1" applyBorder="1"/>
    <xf numFmtId="1" fontId="9" fillId="4" borderId="0" xfId="0" applyNumberFormat="1" applyFont="1" applyFill="1" applyBorder="1"/>
    <xf numFmtId="1" fontId="65" fillId="4" borderId="29" xfId="0" applyNumberFormat="1" applyFont="1" applyFill="1" applyBorder="1"/>
    <xf numFmtId="1" fontId="66" fillId="4" borderId="0" xfId="0" applyNumberFormat="1" applyFont="1" applyFill="1" applyBorder="1"/>
    <xf numFmtId="1" fontId="63" fillId="0" borderId="0" xfId="0" applyNumberFormat="1" applyFont="1" applyBorder="1"/>
    <xf numFmtId="1" fontId="5" fillId="0" borderId="0" xfId="0" applyNumberFormat="1" applyFont="1" applyBorder="1"/>
    <xf numFmtId="2" fontId="38" fillId="0" borderId="0" xfId="0" applyNumberFormat="1" applyFont="1" applyBorder="1"/>
    <xf numFmtId="1" fontId="38" fillId="0" borderId="29" xfId="0" applyNumberFormat="1" applyFont="1" applyBorder="1" applyAlignment="1">
      <alignment horizontal="center"/>
    </xf>
    <xf numFmtId="1" fontId="8" fillId="0" borderId="0" xfId="0" applyNumberFormat="1" applyFont="1" applyBorder="1"/>
    <xf numFmtId="1" fontId="10" fillId="0" borderId="0" xfId="0" applyNumberFormat="1" applyFont="1" applyFill="1" applyBorder="1" applyAlignment="1">
      <alignment wrapText="1"/>
    </xf>
    <xf numFmtId="1" fontId="21" fillId="0" borderId="0" xfId="0" applyNumberFormat="1" applyFont="1" applyFill="1" applyBorder="1"/>
    <xf numFmtId="1" fontId="38" fillId="4" borderId="0" xfId="0" applyNumberFormat="1" applyFont="1" applyFill="1" applyBorder="1" applyAlignment="1">
      <alignment horizontal="left" indent="3"/>
    </xf>
    <xf numFmtId="1" fontId="7" fillId="4" borderId="0" xfId="0" applyNumberFormat="1" applyFont="1" applyFill="1" applyBorder="1" applyAlignment="1">
      <alignment horizontal="left"/>
    </xf>
    <xf numFmtId="1" fontId="6" fillId="4" borderId="29" xfId="0" applyNumberFormat="1" applyFont="1" applyFill="1" applyBorder="1" applyAlignment="1">
      <alignment horizontal="left"/>
    </xf>
    <xf numFmtId="1" fontId="38" fillId="4" borderId="32" xfId="0" applyNumberFormat="1" applyFont="1" applyFill="1" applyBorder="1"/>
    <xf numFmtId="1" fontId="47" fillId="8" borderId="15" xfId="0" applyNumberFormat="1" applyFont="1" applyFill="1" applyBorder="1" applyAlignment="1">
      <alignment horizontal="left" indent="3"/>
    </xf>
    <xf numFmtId="1" fontId="4" fillId="0" borderId="0" xfId="0" applyNumberFormat="1" applyFont="1" applyFill="1" applyBorder="1"/>
    <xf numFmtId="1" fontId="5" fillId="7" borderId="0" xfId="0" applyNumberFormat="1" applyFont="1" applyFill="1" applyBorder="1"/>
    <xf numFmtId="10" fontId="45" fillId="0" borderId="22" xfId="1" applyNumberFormat="1" applyFont="1" applyFill="1" applyBorder="1"/>
    <xf numFmtId="1" fontId="7" fillId="4" borderId="29" xfId="0" applyNumberFormat="1" applyFont="1" applyFill="1" applyBorder="1" applyAlignment="1"/>
    <xf numFmtId="1" fontId="0" fillId="4" borderId="29" xfId="0" applyNumberFormat="1" applyFill="1" applyBorder="1"/>
    <xf numFmtId="1" fontId="68" fillId="7" borderId="0" xfId="0" applyNumberFormat="1" applyFont="1" applyFill="1" applyBorder="1"/>
    <xf numFmtId="1" fontId="6" fillId="4" borderId="0" xfId="0" applyNumberFormat="1" applyFont="1" applyFill="1" applyBorder="1"/>
    <xf numFmtId="1" fontId="35" fillId="5" borderId="15" xfId="0" applyNumberFormat="1" applyFont="1" applyFill="1" applyBorder="1" applyAlignment="1" applyProtection="1">
      <alignment wrapText="1"/>
      <protection locked="0"/>
    </xf>
    <xf numFmtId="1" fontId="4" fillId="7" borderId="0" xfId="0" applyNumberFormat="1" applyFont="1" applyFill="1" applyBorder="1" applyAlignment="1">
      <alignment horizontal="left"/>
    </xf>
    <xf numFmtId="1" fontId="4" fillId="4" borderId="0" xfId="0" applyNumberFormat="1" applyFont="1" applyFill="1" applyBorder="1"/>
    <xf numFmtId="1" fontId="45" fillId="4" borderId="0" xfId="0" applyNumberFormat="1" applyFont="1" applyFill="1" applyBorder="1" applyProtection="1">
      <protection locked="0"/>
    </xf>
    <xf numFmtId="1" fontId="35" fillId="3" borderId="1" xfId="0" applyNumberFormat="1" applyFont="1" applyFill="1" applyBorder="1"/>
    <xf numFmtId="1" fontId="35" fillId="3" borderId="0" xfId="0" applyNumberFormat="1" applyFont="1" applyFill="1" applyBorder="1"/>
    <xf numFmtId="1" fontId="64" fillId="7" borderId="0" xfId="0" applyNumberFormat="1" applyFont="1" applyFill="1" applyBorder="1" applyAlignment="1">
      <alignment horizontal="left"/>
    </xf>
    <xf numFmtId="1" fontId="64" fillId="7" borderId="4" xfId="0" applyNumberFormat="1" applyFont="1" applyFill="1" applyBorder="1" applyAlignment="1"/>
    <xf numFmtId="1" fontId="64" fillId="7" borderId="4" xfId="0" applyNumberFormat="1" applyFont="1" applyFill="1" applyBorder="1" applyAlignment="1">
      <alignment wrapText="1"/>
    </xf>
    <xf numFmtId="1" fontId="4" fillId="0" borderId="0" xfId="0" applyNumberFormat="1" applyFont="1" applyFill="1"/>
    <xf numFmtId="1" fontId="49" fillId="3" borderId="30" xfId="0" applyNumberFormat="1" applyFont="1" applyFill="1" applyBorder="1"/>
    <xf numFmtId="1" fontId="0" fillId="3" borderId="34" xfId="0" applyNumberFormat="1" applyFill="1" applyBorder="1"/>
    <xf numFmtId="1" fontId="17" fillId="3" borderId="34" xfId="0" applyNumberFormat="1" applyFont="1" applyFill="1" applyBorder="1"/>
    <xf numFmtId="1" fontId="0" fillId="3" borderId="31" xfId="0" applyNumberFormat="1" applyFill="1" applyBorder="1"/>
    <xf numFmtId="1" fontId="0" fillId="3" borderId="29" xfId="0" applyNumberFormat="1" applyFill="1" applyBorder="1"/>
    <xf numFmtId="1" fontId="0" fillId="3" borderId="0" xfId="0" applyNumberFormat="1" applyFill="1" applyBorder="1"/>
    <xf numFmtId="1" fontId="17" fillId="3" borderId="0" xfId="0" applyNumberFormat="1" applyFont="1" applyFill="1" applyBorder="1"/>
    <xf numFmtId="1" fontId="0" fillId="3" borderId="32" xfId="0" applyNumberFormat="1" applyFill="1" applyBorder="1"/>
    <xf numFmtId="1" fontId="0" fillId="3" borderId="21" xfId="0" applyNumberFormat="1" applyFill="1" applyBorder="1"/>
    <xf numFmtId="1" fontId="0" fillId="3" borderId="28" xfId="0" applyNumberFormat="1" applyFill="1" applyBorder="1"/>
    <xf numFmtId="1" fontId="0" fillId="3" borderId="35" xfId="0" applyNumberFormat="1" applyFill="1" applyBorder="1"/>
    <xf numFmtId="1" fontId="0" fillId="3" borderId="13" xfId="0" applyNumberFormat="1" applyFill="1" applyBorder="1"/>
    <xf numFmtId="1" fontId="0" fillId="0" borderId="0" xfId="0" applyNumberFormat="1" applyFill="1" applyBorder="1"/>
    <xf numFmtId="1" fontId="0" fillId="4" borderId="29" xfId="0" applyNumberFormat="1" applyFill="1" applyBorder="1"/>
    <xf numFmtId="1" fontId="0" fillId="4" borderId="32" xfId="0" applyNumberFormat="1" applyFill="1" applyBorder="1"/>
    <xf numFmtId="1" fontId="4" fillId="3" borderId="0" xfId="0" applyNumberFormat="1" applyFont="1" applyFill="1"/>
    <xf numFmtId="1" fontId="4" fillId="3" borderId="18" xfId="0" applyNumberFormat="1" applyFont="1" applyFill="1" applyBorder="1"/>
    <xf numFmtId="1" fontId="4" fillId="3" borderId="21" xfId="0" applyNumberFormat="1" applyFont="1" applyFill="1" applyBorder="1"/>
    <xf numFmtId="1" fontId="4" fillId="3" borderId="19" xfId="0" applyNumberFormat="1" applyFont="1" applyFill="1" applyBorder="1"/>
    <xf numFmtId="1" fontId="65" fillId="3" borderId="0" xfId="0" applyNumberFormat="1" applyFont="1" applyFill="1" applyBorder="1"/>
    <xf numFmtId="169" fontId="70" fillId="0" borderId="9" xfId="2" applyNumberFormat="1" applyFont="1" applyFill="1" applyBorder="1" applyProtection="1">
      <protection locked="0"/>
    </xf>
    <xf numFmtId="1" fontId="11" fillId="0" borderId="9" xfId="0" applyNumberFormat="1" applyFont="1" applyFill="1" applyBorder="1" applyProtection="1">
      <protection locked="0"/>
    </xf>
    <xf numFmtId="1" fontId="0" fillId="0" borderId="9" xfId="0" applyNumberFormat="1" applyFill="1" applyBorder="1"/>
    <xf numFmtId="1" fontId="11" fillId="4" borderId="22" xfId="0" applyNumberFormat="1" applyFont="1" applyFill="1" applyBorder="1"/>
    <xf numFmtId="1" fontId="0" fillId="4" borderId="23" xfId="0" applyNumberFormat="1" applyFill="1" applyBorder="1"/>
    <xf numFmtId="1" fontId="0" fillId="4" borderId="16" xfId="0" applyNumberFormat="1" applyFill="1" applyBorder="1"/>
    <xf numFmtId="1" fontId="83" fillId="0" borderId="29" xfId="0" applyNumberFormat="1" applyFont="1" applyFill="1" applyBorder="1"/>
    <xf numFmtId="1" fontId="64" fillId="4" borderId="0" xfId="0" applyNumberFormat="1" applyFont="1" applyFill="1"/>
    <xf numFmtId="1" fontId="80" fillId="4" borderId="0" xfId="0" applyNumberFormat="1" applyFont="1" applyFill="1"/>
    <xf numFmtId="1" fontId="64" fillId="7" borderId="5" xfId="0" applyNumberFormat="1" applyFont="1" applyFill="1" applyBorder="1" applyAlignment="1">
      <alignment wrapText="1"/>
    </xf>
    <xf numFmtId="1" fontId="2" fillId="4" borderId="0" xfId="0" applyNumberFormat="1" applyFont="1" applyFill="1"/>
    <xf numFmtId="0" fontId="3" fillId="4" borderId="0" xfId="0" applyFont="1" applyFill="1"/>
    <xf numFmtId="1" fontId="30" fillId="6" borderId="9" xfId="0" applyNumberFormat="1" applyFont="1" applyFill="1" applyBorder="1" applyAlignment="1" applyProtection="1">
      <alignment horizontal="center"/>
      <protection locked="0"/>
    </xf>
    <xf numFmtId="0" fontId="53" fillId="0" borderId="30" xfId="0" applyFont="1" applyBorder="1" applyAlignment="1">
      <alignment horizontal="left" wrapText="1" indent="3"/>
    </xf>
    <xf numFmtId="0" fontId="0" fillId="0" borderId="34" xfId="0" applyBorder="1"/>
    <xf numFmtId="0" fontId="0" fillId="0" borderId="31" xfId="0" applyBorder="1"/>
    <xf numFmtId="0" fontId="86" fillId="0" borderId="29" xfId="0" applyFont="1" applyBorder="1"/>
    <xf numFmtId="0" fontId="0" fillId="0" borderId="32" xfId="0" applyBorder="1"/>
    <xf numFmtId="0" fontId="0" fillId="0" borderId="29" xfId="0" applyBorder="1"/>
    <xf numFmtId="0" fontId="86" fillId="0" borderId="29" xfId="0" applyFont="1" applyBorder="1" applyAlignment="1">
      <alignment wrapText="1"/>
    </xf>
    <xf numFmtId="0" fontId="0" fillId="0" borderId="28" xfId="0" applyBorder="1"/>
    <xf numFmtId="0" fontId="0" fillId="0" borderId="35" xfId="0" applyBorder="1"/>
    <xf numFmtId="0" fontId="0" fillId="0" borderId="13" xfId="0" applyBorder="1"/>
    <xf numFmtId="0" fontId="78" fillId="0" borderId="0" xfId="0" applyFont="1" applyFill="1"/>
    <xf numFmtId="0" fontId="1" fillId="0" borderId="0" xfId="0" applyFont="1"/>
    <xf numFmtId="0" fontId="0" fillId="0" borderId="30" xfId="0" applyBorder="1" applyAlignment="1">
      <alignment wrapText="1"/>
    </xf>
    <xf numFmtId="0" fontId="53" fillId="0" borderId="28" xfId="0" applyFont="1" applyBorder="1" applyAlignment="1">
      <alignment horizontal="left" wrapText="1" indent="3"/>
    </xf>
  </cellXfs>
  <cellStyles count="3">
    <cellStyle name="Comma" xfId="2" builtinId="3"/>
    <cellStyle name="Normal" xfId="0" builtinId="0"/>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1" Type="http://schemas.openxmlformats.org/officeDocument/2006/relationships/image" Target="../media/image11.png"/><Relationship Id="rId12" Type="http://schemas.openxmlformats.org/officeDocument/2006/relationships/image" Target="../media/image12.png"/><Relationship Id="rId13" Type="http://schemas.openxmlformats.org/officeDocument/2006/relationships/image" Target="../media/image13.png"/><Relationship Id="rId14" Type="http://schemas.openxmlformats.org/officeDocument/2006/relationships/image" Target="../media/image14.png"/><Relationship Id="rId15" Type="http://schemas.openxmlformats.org/officeDocument/2006/relationships/image" Target="../media/image15.png"/><Relationship Id="rId16" Type="http://schemas.openxmlformats.org/officeDocument/2006/relationships/image" Target="../media/image16.png"/><Relationship Id="rId17" Type="http://schemas.openxmlformats.org/officeDocument/2006/relationships/image" Target="../media/image17.png"/><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wmf"/><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4" Type="http://schemas.openxmlformats.org/officeDocument/2006/relationships/image" Target="../media/image9.png"/><Relationship Id="rId1" Type="http://schemas.openxmlformats.org/officeDocument/2006/relationships/image" Target="../media/image5.png"/><Relationship Id="rId2"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3.png"/><Relationship Id="rId4" Type="http://schemas.openxmlformats.org/officeDocument/2006/relationships/image" Target="../media/image24.png"/><Relationship Id="rId5" Type="http://schemas.openxmlformats.org/officeDocument/2006/relationships/image" Target="../media/image25.png"/><Relationship Id="rId6" Type="http://schemas.openxmlformats.org/officeDocument/2006/relationships/image" Target="../media/image26.png"/><Relationship Id="rId7" Type="http://schemas.openxmlformats.org/officeDocument/2006/relationships/image" Target="../media/image27.png"/><Relationship Id="rId1" Type="http://schemas.openxmlformats.org/officeDocument/2006/relationships/image" Target="../media/image21.png"/><Relationship Id="rId2"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8.wmf"/><Relationship Id="rId2" Type="http://schemas.openxmlformats.org/officeDocument/2006/relationships/image" Target="../media/image19.png"/><Relationship Id="rId3" Type="http://schemas.openxmlformats.org/officeDocument/2006/relationships/image" Target="../media/image20.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0.png"/><Relationship Id="rId4" Type="http://schemas.openxmlformats.org/officeDocument/2006/relationships/image" Target="../media/image31.png"/><Relationship Id="rId5" Type="http://schemas.openxmlformats.org/officeDocument/2006/relationships/image" Target="../media/image32.png"/><Relationship Id="rId6" Type="http://schemas.openxmlformats.org/officeDocument/2006/relationships/image" Target="../media/image33.png"/><Relationship Id="rId7" Type="http://schemas.openxmlformats.org/officeDocument/2006/relationships/image" Target="../media/image34.wmf"/><Relationship Id="rId8" Type="http://schemas.openxmlformats.org/officeDocument/2006/relationships/image" Target="../media/image35.png"/><Relationship Id="rId9" Type="http://schemas.openxmlformats.org/officeDocument/2006/relationships/image" Target="../media/image36.wmf"/><Relationship Id="rId1" Type="http://schemas.openxmlformats.org/officeDocument/2006/relationships/image" Target="../media/image28.png"/><Relationship Id="rId2"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0</xdr:col>
      <xdr:colOff>2032000</xdr:colOff>
      <xdr:row>281</xdr:row>
      <xdr:rowOff>101600</xdr:rowOff>
    </xdr:from>
    <xdr:to>
      <xdr:col>0</xdr:col>
      <xdr:colOff>5472393</xdr:colOff>
      <xdr:row>284</xdr:row>
      <xdr:rowOff>0</xdr:rowOff>
    </xdr:to>
    <xdr:pic>
      <xdr:nvPicPr>
        <xdr:cNvPr id="1027" name="Picture 3" descr="Macintosh HD:Users:Sue:Library:Caches:TemporaryItems:msoclip:0:clip_image006.png"/>
        <xdr:cNvPicPr>
          <a:picLocks noChangeAspect="1" noChangeArrowheads="1"/>
        </xdr:cNvPicPr>
      </xdr:nvPicPr>
      <xdr:blipFill>
        <a:blip xmlns:r="http://schemas.openxmlformats.org/officeDocument/2006/relationships" r:embed="rId1"/>
        <a:srcRect/>
        <a:stretch>
          <a:fillRect/>
        </a:stretch>
      </xdr:blipFill>
      <xdr:spPr bwMode="auto">
        <a:xfrm>
          <a:off x="2032000" y="35991800"/>
          <a:ext cx="2730500" cy="393700"/>
        </a:xfrm>
        <a:prstGeom prst="rect">
          <a:avLst/>
        </a:prstGeom>
        <a:noFill/>
      </xdr:spPr>
    </xdr:pic>
    <xdr:clientData/>
  </xdr:twoCellAnchor>
  <xdr:twoCellAnchor editAs="oneCell">
    <xdr:from>
      <xdr:col>0</xdr:col>
      <xdr:colOff>1838325</xdr:colOff>
      <xdr:row>466</xdr:row>
      <xdr:rowOff>0</xdr:rowOff>
    </xdr:from>
    <xdr:to>
      <xdr:col>0</xdr:col>
      <xdr:colOff>3676650</xdr:colOff>
      <xdr:row>467</xdr:row>
      <xdr:rowOff>28575</xdr:rowOff>
    </xdr:to>
    <xdr:pic>
      <xdr:nvPicPr>
        <xdr:cNvPr id="3103" name="Picture 31"/>
        <xdr:cNvPicPr>
          <a:picLocks noChangeAspect="1" noChangeArrowheads="1"/>
        </xdr:cNvPicPr>
      </xdr:nvPicPr>
      <xdr:blipFill>
        <a:blip xmlns:r="http://schemas.openxmlformats.org/officeDocument/2006/relationships" r:embed="rId2">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838325" y="86382225"/>
          <a:ext cx="1838325" cy="19050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2556435</xdr:colOff>
      <xdr:row>286</xdr:row>
      <xdr:rowOff>104589</xdr:rowOff>
    </xdr:from>
    <xdr:to>
      <xdr:col>0</xdr:col>
      <xdr:colOff>4156635</xdr:colOff>
      <xdr:row>289</xdr:row>
      <xdr:rowOff>16436</xdr:rowOff>
    </xdr:to>
    <xdr:pic>
      <xdr:nvPicPr>
        <xdr:cNvPr id="3102" name="Picture 30"/>
        <xdr:cNvPicPr>
          <a:picLocks noChangeAspect="1" noChangeArrowheads="1"/>
        </xdr:cNvPicPr>
      </xdr:nvPicPr>
      <xdr:blipFill>
        <a:blip xmlns:r="http://schemas.openxmlformats.org/officeDocument/2006/relationships" r:embed="rId3">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556435" y="55312236"/>
          <a:ext cx="1600200" cy="404906"/>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1781175</xdr:colOff>
      <xdr:row>303</xdr:row>
      <xdr:rowOff>0</xdr:rowOff>
    </xdr:from>
    <xdr:to>
      <xdr:col>4</xdr:col>
      <xdr:colOff>819150</xdr:colOff>
      <xdr:row>305</xdr:row>
      <xdr:rowOff>38101</xdr:rowOff>
    </xdr:to>
    <xdr:pic>
      <xdr:nvPicPr>
        <xdr:cNvPr id="3101" name="Picture 29"/>
        <xdr:cNvPicPr>
          <a:picLocks noChangeAspect="1" noChangeArrowheads="1"/>
        </xdr:cNvPicPr>
      </xdr:nvPicPr>
      <xdr:blipFill>
        <a:blip xmlns:r="http://schemas.openxmlformats.org/officeDocument/2006/relationships" r:embed="rId4">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7172325" y="57283350"/>
          <a:ext cx="1914525" cy="390525"/>
        </a:xfrm>
        <a:prstGeom prst="rect">
          <a:avLst/>
        </a:prstGeom>
        <a:solidFill>
          <a:schemeClr val="bg1"/>
        </a:solidFill>
        <a:ln w="12700">
          <a:solidFill>
            <a:srgbClr val="000000"/>
          </a:solidFill>
          <a:miter lim="800000"/>
          <a:headEnd/>
          <a:tailEnd/>
        </a:ln>
      </xdr:spPr>
    </xdr:pic>
    <xdr:clientData/>
  </xdr:twoCellAnchor>
  <xdr:twoCellAnchor editAs="oneCell">
    <xdr:from>
      <xdr:col>0</xdr:col>
      <xdr:colOff>1581150</xdr:colOff>
      <xdr:row>412</xdr:row>
      <xdr:rowOff>215900</xdr:rowOff>
    </xdr:from>
    <xdr:to>
      <xdr:col>0</xdr:col>
      <xdr:colOff>3124200</xdr:colOff>
      <xdr:row>413</xdr:row>
      <xdr:rowOff>6350</xdr:rowOff>
    </xdr:to>
    <xdr:pic>
      <xdr:nvPicPr>
        <xdr:cNvPr id="3100" name="Picture 28"/>
        <xdr:cNvPicPr>
          <a:picLocks noChangeAspect="1" noChangeArrowheads="1"/>
        </xdr:cNvPicPr>
      </xdr:nvPicPr>
      <xdr:blipFill>
        <a:blip xmlns:r="http://schemas.openxmlformats.org/officeDocument/2006/relationships" r:embed="rId5">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581150" y="78308200"/>
          <a:ext cx="1543050" cy="19685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86846</xdr:colOff>
      <xdr:row>407</xdr:row>
      <xdr:rowOff>124012</xdr:rowOff>
    </xdr:from>
    <xdr:to>
      <xdr:col>0</xdr:col>
      <xdr:colOff>1296521</xdr:colOff>
      <xdr:row>408</xdr:row>
      <xdr:rowOff>124012</xdr:rowOff>
    </xdr:to>
    <xdr:pic>
      <xdr:nvPicPr>
        <xdr:cNvPr id="3099" name="Picture 27"/>
        <xdr:cNvPicPr>
          <a:picLocks noChangeAspect="1" noChangeArrowheads="1"/>
        </xdr:cNvPicPr>
      </xdr:nvPicPr>
      <xdr:blipFill>
        <a:blip xmlns:r="http://schemas.openxmlformats.org/officeDocument/2006/relationships" r:embed="rId6">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86846" y="77378112"/>
          <a:ext cx="1209675" cy="16510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536201</xdr:colOff>
      <xdr:row>402</xdr:row>
      <xdr:rowOff>44823</xdr:rowOff>
    </xdr:from>
    <xdr:to>
      <xdr:col>0</xdr:col>
      <xdr:colOff>5163670</xdr:colOff>
      <xdr:row>402</xdr:row>
      <xdr:rowOff>397248</xdr:rowOff>
    </xdr:to>
    <xdr:pic>
      <xdr:nvPicPr>
        <xdr:cNvPr id="3098" name="Picture 26"/>
        <xdr:cNvPicPr>
          <a:picLocks noChangeAspect="1" noChangeArrowheads="1"/>
        </xdr:cNvPicPr>
      </xdr:nvPicPr>
      <xdr:blipFill>
        <a:blip xmlns:r="http://schemas.openxmlformats.org/officeDocument/2006/relationships" r:embed="rId7">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536201" y="75617294"/>
          <a:ext cx="4627469" cy="35242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581025</xdr:colOff>
      <xdr:row>404</xdr:row>
      <xdr:rowOff>0</xdr:rowOff>
    </xdr:from>
    <xdr:to>
      <xdr:col>0</xdr:col>
      <xdr:colOff>1162050</xdr:colOff>
      <xdr:row>405</xdr:row>
      <xdr:rowOff>9525</xdr:rowOff>
    </xdr:to>
    <xdr:pic>
      <xdr:nvPicPr>
        <xdr:cNvPr id="3097" name="Picture 25"/>
        <xdr:cNvPicPr>
          <a:picLocks noChangeAspect="1" noChangeArrowheads="1"/>
        </xdr:cNvPicPr>
      </xdr:nvPicPr>
      <xdr:blipFill>
        <a:blip xmlns:r="http://schemas.openxmlformats.org/officeDocument/2006/relationships" r:embed="rId8">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581025" y="75218925"/>
          <a:ext cx="581025" cy="17145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771525</xdr:colOff>
      <xdr:row>411</xdr:row>
      <xdr:rowOff>0</xdr:rowOff>
    </xdr:from>
    <xdr:to>
      <xdr:col>0</xdr:col>
      <xdr:colOff>1543050</xdr:colOff>
      <xdr:row>413</xdr:row>
      <xdr:rowOff>0</xdr:rowOff>
    </xdr:to>
    <xdr:pic>
      <xdr:nvPicPr>
        <xdr:cNvPr id="3096" name="Picture 24"/>
        <xdr:cNvPicPr>
          <a:picLocks noChangeAspect="1" noChangeArrowheads="1"/>
        </xdr:cNvPicPr>
      </xdr:nvPicPr>
      <xdr:blipFill>
        <a:blip xmlns:r="http://schemas.openxmlformats.org/officeDocument/2006/relationships" r:embed="rId9">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771525" y="76352400"/>
          <a:ext cx="771525" cy="58102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2494056</xdr:colOff>
      <xdr:row>220</xdr:row>
      <xdr:rowOff>134471</xdr:rowOff>
    </xdr:from>
    <xdr:to>
      <xdr:col>0</xdr:col>
      <xdr:colOff>3389406</xdr:colOff>
      <xdr:row>221</xdr:row>
      <xdr:rowOff>163046</xdr:rowOff>
    </xdr:to>
    <xdr:pic>
      <xdr:nvPicPr>
        <xdr:cNvPr id="3095" name="Picture 23"/>
        <xdr:cNvPicPr>
          <a:picLocks noChangeAspect="1" noChangeArrowheads="1"/>
        </xdr:cNvPicPr>
      </xdr:nvPicPr>
      <xdr:blipFill>
        <a:blip xmlns:r="http://schemas.openxmlformats.org/officeDocument/2006/relationships" r:embed="rId10">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494056" y="43732824"/>
          <a:ext cx="895350" cy="192928"/>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1009650</xdr:colOff>
      <xdr:row>223</xdr:row>
      <xdr:rowOff>0</xdr:rowOff>
    </xdr:from>
    <xdr:to>
      <xdr:col>0</xdr:col>
      <xdr:colOff>2019300</xdr:colOff>
      <xdr:row>223</xdr:row>
      <xdr:rowOff>314325</xdr:rowOff>
    </xdr:to>
    <xdr:pic>
      <xdr:nvPicPr>
        <xdr:cNvPr id="3094" name="Picture 22"/>
        <xdr:cNvPicPr>
          <a:picLocks noChangeAspect="1" noChangeArrowheads="1"/>
        </xdr:cNvPicPr>
      </xdr:nvPicPr>
      <xdr:blipFill>
        <a:blip xmlns:r="http://schemas.openxmlformats.org/officeDocument/2006/relationships" r:embed="rId1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009650" y="43262550"/>
          <a:ext cx="1009650" cy="31432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210484</xdr:colOff>
      <xdr:row>272</xdr:row>
      <xdr:rowOff>14941</xdr:rowOff>
    </xdr:from>
    <xdr:to>
      <xdr:col>0</xdr:col>
      <xdr:colOff>1705909</xdr:colOff>
      <xdr:row>274</xdr:row>
      <xdr:rowOff>14941</xdr:rowOff>
    </xdr:to>
    <xdr:pic>
      <xdr:nvPicPr>
        <xdr:cNvPr id="3093" name="Picture 21"/>
        <xdr:cNvPicPr>
          <a:picLocks noChangeAspect="1" noChangeArrowheads="1"/>
        </xdr:cNvPicPr>
      </xdr:nvPicPr>
      <xdr:blipFill>
        <a:blip xmlns:r="http://schemas.openxmlformats.org/officeDocument/2006/relationships" r:embed="rId12">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10484" y="52772235"/>
          <a:ext cx="1495425" cy="418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162672</xdr:colOff>
      <xdr:row>274</xdr:row>
      <xdr:rowOff>104588</xdr:rowOff>
    </xdr:from>
    <xdr:to>
      <xdr:col>0</xdr:col>
      <xdr:colOff>1505697</xdr:colOff>
      <xdr:row>276</xdr:row>
      <xdr:rowOff>123639</xdr:rowOff>
    </xdr:to>
    <xdr:pic>
      <xdr:nvPicPr>
        <xdr:cNvPr id="3092" name="Picture 20"/>
        <xdr:cNvPicPr>
          <a:picLocks noChangeAspect="1" noChangeArrowheads="1"/>
        </xdr:cNvPicPr>
      </xdr:nvPicPr>
      <xdr:blipFill>
        <a:blip xmlns:r="http://schemas.openxmlformats.org/officeDocument/2006/relationships" r:embed="rId13">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62672" y="53280235"/>
          <a:ext cx="1343025" cy="407521"/>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4107703</xdr:colOff>
      <xdr:row>316</xdr:row>
      <xdr:rowOff>74706</xdr:rowOff>
    </xdr:from>
    <xdr:to>
      <xdr:col>0</xdr:col>
      <xdr:colOff>5003053</xdr:colOff>
      <xdr:row>319</xdr:row>
      <xdr:rowOff>34178</xdr:rowOff>
    </xdr:to>
    <xdr:pic>
      <xdr:nvPicPr>
        <xdr:cNvPr id="3091" name="Picture 19"/>
        <xdr:cNvPicPr>
          <a:picLocks noChangeAspect="1" noChangeArrowheads="1"/>
        </xdr:cNvPicPr>
      </xdr:nvPicPr>
      <xdr:blipFill>
        <a:blip xmlns:r="http://schemas.openxmlformats.org/officeDocument/2006/relationships" r:embed="rId14">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4107703" y="60302588"/>
          <a:ext cx="895350" cy="452531"/>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4740462</xdr:colOff>
      <xdr:row>340</xdr:row>
      <xdr:rowOff>134470</xdr:rowOff>
    </xdr:from>
    <xdr:to>
      <xdr:col>0</xdr:col>
      <xdr:colOff>5521512</xdr:colOff>
      <xdr:row>342</xdr:row>
      <xdr:rowOff>69476</xdr:rowOff>
    </xdr:to>
    <xdr:pic>
      <xdr:nvPicPr>
        <xdr:cNvPr id="3090" name="Picture 18"/>
        <xdr:cNvPicPr>
          <a:picLocks noChangeAspect="1" noChangeArrowheads="1"/>
        </xdr:cNvPicPr>
      </xdr:nvPicPr>
      <xdr:blipFill>
        <a:blip xmlns:r="http://schemas.openxmlformats.org/officeDocument/2006/relationships" r:embed="rId15">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4740462" y="64396470"/>
          <a:ext cx="781050" cy="2786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1352550</xdr:colOff>
      <xdr:row>394</xdr:row>
      <xdr:rowOff>0</xdr:rowOff>
    </xdr:from>
    <xdr:to>
      <xdr:col>0</xdr:col>
      <xdr:colOff>2705100</xdr:colOff>
      <xdr:row>395</xdr:row>
      <xdr:rowOff>28575</xdr:rowOff>
    </xdr:to>
    <xdr:pic>
      <xdr:nvPicPr>
        <xdr:cNvPr id="3088" name="Picture 16"/>
        <xdr:cNvPicPr>
          <a:picLocks noChangeAspect="1" noChangeArrowheads="1"/>
        </xdr:cNvPicPr>
      </xdr:nvPicPr>
      <xdr:blipFill>
        <a:blip xmlns:r="http://schemas.openxmlformats.org/officeDocument/2006/relationships" r:embed="rId16">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352550" y="72856725"/>
          <a:ext cx="1352550" cy="39052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1600200</xdr:colOff>
      <xdr:row>235</xdr:row>
      <xdr:rowOff>0</xdr:rowOff>
    </xdr:from>
    <xdr:to>
      <xdr:col>0</xdr:col>
      <xdr:colOff>3200400</xdr:colOff>
      <xdr:row>237</xdr:row>
      <xdr:rowOff>76200</xdr:rowOff>
    </xdr:to>
    <xdr:pic>
      <xdr:nvPicPr>
        <xdr:cNvPr id="3087" name="Picture 15"/>
        <xdr:cNvPicPr>
          <a:picLocks noChangeAspect="1" noChangeArrowheads="1"/>
        </xdr:cNvPicPr>
      </xdr:nvPicPr>
      <xdr:blipFill>
        <a:blip xmlns:r="http://schemas.openxmlformats.org/officeDocument/2006/relationships" r:embed="rId3">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600200" y="45539025"/>
          <a:ext cx="1600200" cy="40005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592791</xdr:colOff>
      <xdr:row>232</xdr:row>
      <xdr:rowOff>104588</xdr:rowOff>
    </xdr:from>
    <xdr:to>
      <xdr:col>0</xdr:col>
      <xdr:colOff>2440641</xdr:colOff>
      <xdr:row>234</xdr:row>
      <xdr:rowOff>20544</xdr:rowOff>
    </xdr:to>
    <xdr:pic>
      <xdr:nvPicPr>
        <xdr:cNvPr id="3086" name="Picture 14"/>
        <xdr:cNvPicPr>
          <a:picLocks noChangeAspect="1" noChangeArrowheads="1"/>
        </xdr:cNvPicPr>
      </xdr:nvPicPr>
      <xdr:blipFill>
        <a:blip xmlns:r="http://schemas.openxmlformats.org/officeDocument/2006/relationships" r:embed="rId17">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592791" y="45988941"/>
          <a:ext cx="1847850" cy="274544"/>
        </a:xfrm>
        <a:prstGeom prst="rect">
          <a:avLst/>
        </a:prstGeom>
        <a:solidFill>
          <a:srgbClr val="FFFFFF"/>
        </a:solidFill>
        <a:ln w="12700">
          <a:solidFill>
            <a:srgbClr val="000000"/>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98</xdr:row>
      <xdr:rowOff>25400</xdr:rowOff>
    </xdr:from>
    <xdr:to>
      <xdr:col>1</xdr:col>
      <xdr:colOff>2565400</xdr:colOff>
      <xdr:row>99</xdr:row>
      <xdr:rowOff>53975</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085850" y="17106900"/>
          <a:ext cx="2432050" cy="19367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860425</xdr:colOff>
      <xdr:row>101</xdr:row>
      <xdr:rowOff>76200</xdr:rowOff>
    </xdr:from>
    <xdr:to>
      <xdr:col>2</xdr:col>
      <xdr:colOff>193675</xdr:colOff>
      <xdr:row>102</xdr:row>
      <xdr:rowOff>263525</xdr:rowOff>
    </xdr:to>
    <xdr:pic>
      <xdr:nvPicPr>
        <xdr:cNvPr id="5120" name="Picture 0"/>
        <xdr:cNvPicPr>
          <a:picLocks noChangeAspect="1" noChangeArrowheads="1"/>
        </xdr:cNvPicPr>
      </xdr:nvPicPr>
      <xdr:blipFill>
        <a:blip xmlns:r="http://schemas.openxmlformats.org/officeDocument/2006/relationships" r:embed="rId2">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860425" y="17653000"/>
          <a:ext cx="4438650" cy="352425"/>
        </a:xfrm>
        <a:prstGeom prst="rect">
          <a:avLst/>
        </a:prstGeom>
        <a:solidFill>
          <a:srgbClr val="FFFFFF"/>
        </a:solidFill>
        <a:ln w="12700">
          <a:solidFill>
            <a:srgbClr val="000000"/>
          </a:solidFill>
          <a:miter lim="800000"/>
          <a:headEnd/>
          <a:tailEnd/>
        </a:ln>
      </xdr:spPr>
    </xdr:pic>
    <xdr:clientData/>
  </xdr:twoCellAnchor>
  <xdr:twoCellAnchor editAs="oneCell">
    <xdr:from>
      <xdr:col>1</xdr:col>
      <xdr:colOff>1206500</xdr:colOff>
      <xdr:row>94</xdr:row>
      <xdr:rowOff>0</xdr:rowOff>
    </xdr:from>
    <xdr:to>
      <xdr:col>1</xdr:col>
      <xdr:colOff>1787525</xdr:colOff>
      <xdr:row>95</xdr:row>
      <xdr:rowOff>9525</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xmlns:r="http://schemas.openxmlformats.org/officeDocument/2006/relationships" xmlns:a="http://schemas.openxmlformats.org/drawingml/2006/main" xmlns:xdr="http://schemas.openxmlformats.org/drawingml/2006/spreadsheetDrawing" xmlns="" xmlns:lc="http://schemas.openxmlformats.org/drawingml/2006/lockedCanvas" val="0"/>
            </a:ext>
          </a:extLst>
        </a:blip>
        <a:srcRect/>
        <a:stretch>
          <a:fillRect/>
        </a:stretch>
      </xdr:blipFill>
      <xdr:spPr bwMode="auto">
        <a:xfrm>
          <a:off x="2159000" y="16421100"/>
          <a:ext cx="581025" cy="174625"/>
        </a:xfrm>
        <a:prstGeom prst="rect">
          <a:avLst/>
        </a:prstGeom>
        <a:solidFill>
          <a:srgbClr val="FFFFFF"/>
        </a:solidFill>
        <a:ln w="12700">
          <a:solidFill>
            <a:srgbClr val="000000"/>
          </a:solidFill>
          <a:miter lim="800000"/>
          <a:headEnd/>
          <a:tailEnd/>
        </a:ln>
      </xdr:spPr>
    </xdr:pic>
    <xdr:clientData/>
  </xdr:twoCellAnchor>
  <xdr:twoCellAnchor editAs="oneCell">
    <xdr:from>
      <xdr:col>1</xdr:col>
      <xdr:colOff>2654300</xdr:colOff>
      <xdr:row>96</xdr:row>
      <xdr:rowOff>152400</xdr:rowOff>
    </xdr:from>
    <xdr:to>
      <xdr:col>1</xdr:col>
      <xdr:colOff>3425825</xdr:colOff>
      <xdr:row>100</xdr:row>
      <xdr:rowOff>76200</xdr:rowOff>
    </xdr:to>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xmlns:r="http://schemas.openxmlformats.org/officeDocument/2006/relationships" xmlns:a="http://schemas.openxmlformats.org/drawingml/2006/main" xmlns:xdr="http://schemas.openxmlformats.org/drawingml/2006/spreadsheetDrawing" xmlns="" xmlns:lc="http://schemas.openxmlformats.org/drawingml/2006/lockedCanvas" val="0"/>
            </a:ext>
          </a:extLst>
        </a:blip>
        <a:srcRect/>
        <a:stretch>
          <a:fillRect/>
        </a:stretch>
      </xdr:blipFill>
      <xdr:spPr bwMode="auto">
        <a:xfrm>
          <a:off x="3606800" y="16903700"/>
          <a:ext cx="771525" cy="584200"/>
        </a:xfrm>
        <a:prstGeom prst="rect">
          <a:avLst/>
        </a:prstGeom>
        <a:solidFill>
          <a:srgbClr val="FFFFFF"/>
        </a:solidFill>
        <a:ln w="12700">
          <a:solidFill>
            <a:srgbClr val="000000"/>
          </a:solidFill>
          <a:miter lim="800000"/>
          <a:headEnd/>
          <a:tailEnd/>
        </a:ln>
      </xdr:spPr>
    </xdr:pic>
    <xdr:clientData/>
  </xdr:twoCellAnchor>
  <xdr:twoCellAnchor editAs="oneCell">
    <xdr:from>
      <xdr:col>1</xdr:col>
      <xdr:colOff>0</xdr:colOff>
      <xdr:row>134</xdr:row>
      <xdr:rowOff>0</xdr:rowOff>
    </xdr:from>
    <xdr:to>
      <xdr:col>2</xdr:col>
      <xdr:colOff>704850</xdr:colOff>
      <xdr:row>136</xdr:row>
      <xdr:rowOff>22225</xdr:rowOff>
    </xdr:to>
    <xdr:pic>
      <xdr:nvPicPr>
        <xdr:cNvPr id="8" name="Picture 7"/>
        <xdr:cNvPicPr>
          <a:picLocks noChangeAspect="1" noChangeArrowheads="1"/>
        </xdr:cNvPicPr>
      </xdr:nvPicPr>
      <xdr:blipFill>
        <a:blip xmlns:r="http://schemas.openxmlformats.org/officeDocument/2006/relationships" r:embed="rId2">
          <a:extLst>
            <a:ext uri="{28A0092B-C50C-407E-A947-70E740481C1C}">
              <a14:useLocalDpi xmlns:lc="http://schemas.openxmlformats.org/drawingml/2006/lockedCanvas"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952500" y="23774400"/>
          <a:ext cx="4438650" cy="352425"/>
        </a:xfrm>
        <a:prstGeom prst="rect">
          <a:avLst/>
        </a:prstGeom>
        <a:solidFill>
          <a:srgbClr val="FFFFFF"/>
        </a:solid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288</xdr:row>
      <xdr:rowOff>0</xdr:rowOff>
    </xdr:from>
    <xdr:to>
      <xdr:col>5</xdr:col>
      <xdr:colOff>203200</xdr:colOff>
      <xdr:row>289</xdr:row>
      <xdr:rowOff>76200</xdr:rowOff>
    </xdr:to>
    <xdr:pic>
      <xdr:nvPicPr>
        <xdr:cNvPr id="1047" name="Picture 23"/>
        <xdr:cNvPicPr>
          <a:picLocks noChangeAspect="1" noChangeArrowheads="1"/>
        </xdr:cNvPicPr>
      </xdr:nvPicPr>
      <xdr:blipFill>
        <a:blip xmlns:r="http://schemas.openxmlformats.org/officeDocument/2006/relationships" r:embed="rId1"/>
        <a:srcRect/>
        <a:stretch>
          <a:fillRect/>
        </a:stretch>
      </xdr:blipFill>
      <xdr:spPr bwMode="auto">
        <a:xfrm>
          <a:off x="2857500" y="44361100"/>
          <a:ext cx="2108200" cy="241300"/>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1152525</xdr:colOff>
      <xdr:row>303</xdr:row>
      <xdr:rowOff>0</xdr:rowOff>
    </xdr:from>
    <xdr:to>
      <xdr:col>4</xdr:col>
      <xdr:colOff>438150</xdr:colOff>
      <xdr:row>305</xdr:row>
      <xdr:rowOff>95250</xdr:rowOff>
    </xdr:to>
    <xdr:pic>
      <xdr:nvPicPr>
        <xdr:cNvPr id="1044" name="Picture 20"/>
        <xdr:cNvPicPr>
          <a:picLocks noChangeAspect="1" noChangeArrowheads="1"/>
        </xdr:cNvPicPr>
      </xdr:nvPicPr>
      <xdr:blipFill>
        <a:blip xmlns:r="http://schemas.openxmlformats.org/officeDocument/2006/relationships" r:embed="rId2">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514600" y="50091975"/>
          <a:ext cx="1276350" cy="428625"/>
        </a:xfrm>
        <a:prstGeom prst="rect">
          <a:avLst/>
        </a:prstGeom>
        <a:solidFill>
          <a:srgbClr val="FFFFFF"/>
        </a:solidFill>
        <a:ln w="12700">
          <a:solidFill>
            <a:srgbClr val="000000"/>
          </a:solidFill>
          <a:miter lim="800000"/>
          <a:headEnd/>
          <a:tailEnd/>
        </a:ln>
      </xdr:spPr>
    </xdr:pic>
    <xdr:clientData/>
  </xdr:twoCellAnchor>
  <xdr:twoCellAnchor editAs="oneCell">
    <xdr:from>
      <xdr:col>1</xdr:col>
      <xdr:colOff>1381125</xdr:colOff>
      <xdr:row>326</xdr:row>
      <xdr:rowOff>0</xdr:rowOff>
    </xdr:from>
    <xdr:to>
      <xdr:col>3</xdr:col>
      <xdr:colOff>666750</xdr:colOff>
      <xdr:row>327</xdr:row>
      <xdr:rowOff>28575</xdr:rowOff>
    </xdr:to>
    <xdr:pic>
      <xdr:nvPicPr>
        <xdr:cNvPr id="1043" name="Picture 19"/>
        <xdr:cNvPicPr>
          <a:picLocks noChangeAspect="1" noChangeArrowheads="1"/>
        </xdr:cNvPicPr>
      </xdr:nvPicPr>
      <xdr:blipFill>
        <a:blip xmlns:r="http://schemas.openxmlformats.org/officeDocument/2006/relationships" r:embed="rId3">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676400" y="54073425"/>
          <a:ext cx="1504950" cy="190500"/>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933450</xdr:colOff>
      <xdr:row>327</xdr:row>
      <xdr:rowOff>0</xdr:rowOff>
    </xdr:from>
    <xdr:to>
      <xdr:col>4</xdr:col>
      <xdr:colOff>219075</xdr:colOff>
      <xdr:row>328</xdr:row>
      <xdr:rowOff>28575</xdr:rowOff>
    </xdr:to>
    <xdr:pic>
      <xdr:nvPicPr>
        <xdr:cNvPr id="1042" name="Picture 18"/>
        <xdr:cNvPicPr>
          <a:picLocks noChangeAspect="1" noChangeArrowheads="1"/>
        </xdr:cNvPicPr>
      </xdr:nvPicPr>
      <xdr:blipFill>
        <a:blip xmlns:r="http://schemas.openxmlformats.org/officeDocument/2006/relationships" r:embed="rId4">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514600" y="54235350"/>
          <a:ext cx="1057275" cy="190500"/>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1209675</xdr:colOff>
      <xdr:row>329</xdr:row>
      <xdr:rowOff>0</xdr:rowOff>
    </xdr:from>
    <xdr:to>
      <xdr:col>4</xdr:col>
      <xdr:colOff>495300</xdr:colOff>
      <xdr:row>331</xdr:row>
      <xdr:rowOff>57150</xdr:rowOff>
    </xdr:to>
    <xdr:pic>
      <xdr:nvPicPr>
        <xdr:cNvPr id="1041" name="Picture 17"/>
        <xdr:cNvPicPr>
          <a:picLocks noChangeAspect="1" noChangeArrowheads="1"/>
        </xdr:cNvPicPr>
      </xdr:nvPicPr>
      <xdr:blipFill>
        <a:blip xmlns:r="http://schemas.openxmlformats.org/officeDocument/2006/relationships" r:embed="rId5">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514600" y="54559200"/>
          <a:ext cx="1333500" cy="381000"/>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1133475</xdr:colOff>
      <xdr:row>318</xdr:row>
      <xdr:rowOff>0</xdr:rowOff>
    </xdr:from>
    <xdr:to>
      <xdr:col>4</xdr:col>
      <xdr:colOff>419100</xdr:colOff>
      <xdr:row>319</xdr:row>
      <xdr:rowOff>28575</xdr:rowOff>
    </xdr:to>
    <xdr:pic>
      <xdr:nvPicPr>
        <xdr:cNvPr id="1040" name="Picture 16"/>
        <xdr:cNvPicPr>
          <a:picLocks noChangeAspect="1" noChangeArrowheads="1"/>
        </xdr:cNvPicPr>
      </xdr:nvPicPr>
      <xdr:blipFill>
        <a:blip xmlns:r="http://schemas.openxmlformats.org/officeDocument/2006/relationships" r:embed="rId6">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514600" y="52673250"/>
          <a:ext cx="1257300" cy="190500"/>
        </a:xfrm>
        <a:prstGeom prst="rect">
          <a:avLst/>
        </a:prstGeom>
        <a:solidFill>
          <a:srgbClr val="FFFFFF"/>
        </a:solidFill>
        <a:ln w="12700">
          <a:solidFill>
            <a:srgbClr val="000000"/>
          </a:solidFill>
          <a:miter lim="800000"/>
          <a:headEnd/>
          <a:tailEnd/>
        </a:ln>
      </xdr:spPr>
    </xdr:pic>
    <xdr:clientData/>
  </xdr:twoCellAnchor>
  <xdr:twoCellAnchor editAs="oneCell">
    <xdr:from>
      <xdr:col>3</xdr:col>
      <xdr:colOff>2105025</xdr:colOff>
      <xdr:row>121</xdr:row>
      <xdr:rowOff>0</xdr:rowOff>
    </xdr:from>
    <xdr:to>
      <xdr:col>6</xdr:col>
      <xdr:colOff>485775</xdr:colOff>
      <xdr:row>122</xdr:row>
      <xdr:rowOff>76200</xdr:rowOff>
    </xdr:to>
    <xdr:pic>
      <xdr:nvPicPr>
        <xdr:cNvPr id="1039" name="Picture 15"/>
        <xdr:cNvPicPr>
          <a:picLocks noChangeAspect="1" noChangeArrowheads="1"/>
        </xdr:cNvPicPr>
      </xdr:nvPicPr>
      <xdr:blipFill>
        <a:blip xmlns:r="http://schemas.openxmlformats.org/officeDocument/2006/relationships" r:embed="rId7">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352800" y="19869150"/>
          <a:ext cx="2362200" cy="238125"/>
        </a:xfrm>
        <a:prstGeom prst="rect">
          <a:avLst/>
        </a:prstGeom>
        <a:solidFill>
          <a:srgbClr val="FFFFFF"/>
        </a:solidFill>
        <a:ln w="12700">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oleObject" Target="../embeddings/Microsoft_Equation1.bin"/><Relationship Id="rId4" Type="http://schemas.openxmlformats.org/officeDocument/2006/relationships/oleObject" Target="../embeddings/Microsoft_Equation2.bin"/><Relationship Id="rId5" Type="http://schemas.openxmlformats.org/officeDocument/2006/relationships/oleObject" Target="../embeddings/Microsoft_Equation3.bin"/><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oleObject" Target="../embeddings/Microsoft_Equation4.bin"/><Relationship Id="rId4" Type="http://schemas.openxmlformats.org/officeDocument/2006/relationships/oleObject" Target="../embeddings/Microsoft_Equation5.bin"/><Relationship Id="rId5" Type="http://schemas.openxmlformats.org/officeDocument/2006/relationships/oleObject" Target="../embeddings/Microsoft_Equation6.bin"/><Relationship Id="rId6" Type="http://schemas.openxmlformats.org/officeDocument/2006/relationships/oleObject" Target="../embeddings/Microsoft_Equation7.bin"/><Relationship Id="rId7" Type="http://schemas.openxmlformats.org/officeDocument/2006/relationships/oleObject" Target="../embeddings/Microsoft_Equation8.bin"/><Relationship Id="rId8" Type="http://schemas.openxmlformats.org/officeDocument/2006/relationships/oleObject" Target="../embeddings/Microsoft_Equation9.bin"/><Relationship Id="rId9" Type="http://schemas.openxmlformats.org/officeDocument/2006/relationships/oleObject" Target="../embeddings/Microsoft_Equation10.bin"/><Relationship Id="rId10" Type="http://schemas.openxmlformats.org/officeDocument/2006/relationships/package" Target="../embeddings/Microsoft_Word_Document1.docx"/><Relationship Id="rId11" Type="http://schemas.openxmlformats.org/officeDocument/2006/relationships/oleObject" Target="../embeddings/Microsoft_Equation11.bin"/><Relationship Id="rId1" Type="http://schemas.openxmlformats.org/officeDocument/2006/relationships/drawing" Target="../drawings/drawing3.xml"/><Relationship Id="rId2"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4:E27"/>
  <sheetViews>
    <sheetView tabSelected="1" view="pageLayout" workbookViewId="0">
      <selection activeCell="B7" sqref="B7"/>
    </sheetView>
  </sheetViews>
  <sheetFormatPr baseColWidth="10" defaultRowHeight="13"/>
  <cols>
    <col min="1" max="1" width="2.140625" customWidth="1"/>
    <col min="2" max="2" width="66.5703125" customWidth="1"/>
  </cols>
  <sheetData>
    <row r="4" spans="1:5">
      <c r="B4" s="789" t="s">
        <v>5</v>
      </c>
    </row>
    <row r="6" spans="1:5">
      <c r="A6">
        <v>1</v>
      </c>
    </row>
    <row r="7" spans="1:5" ht="133">
      <c r="B7" s="356" t="s">
        <v>6</v>
      </c>
    </row>
    <row r="8" spans="1:5">
      <c r="B8" s="788"/>
    </row>
    <row r="10" spans="1:5">
      <c r="B10" s="357"/>
    </row>
    <row r="11" spans="1:5">
      <c r="A11">
        <v>2</v>
      </c>
      <c r="B11" t="s">
        <v>219</v>
      </c>
    </row>
    <row r="12" spans="1:5" ht="14" thickBot="1"/>
    <row r="13" spans="1:5" ht="108">
      <c r="B13" s="778" t="s">
        <v>7</v>
      </c>
      <c r="C13" s="779"/>
      <c r="D13" s="779"/>
      <c r="E13" s="780"/>
    </row>
    <row r="14" spans="1:5">
      <c r="B14" s="781" t="s">
        <v>0</v>
      </c>
      <c r="C14" s="359" t="s">
        <v>1</v>
      </c>
      <c r="D14" s="6"/>
      <c r="E14" s="782"/>
    </row>
    <row r="15" spans="1:5">
      <c r="B15" s="783"/>
      <c r="C15" s="6" t="s">
        <v>2</v>
      </c>
      <c r="D15" s="6" t="s">
        <v>3</v>
      </c>
      <c r="E15" s="782"/>
    </row>
    <row r="16" spans="1:5" ht="39">
      <c r="B16" s="784" t="s">
        <v>4</v>
      </c>
      <c r="C16" s="359"/>
      <c r="D16" s="359"/>
      <c r="E16" s="782"/>
    </row>
    <row r="17" spans="1:5" ht="14" thickBot="1">
      <c r="B17" s="785"/>
      <c r="C17" s="786"/>
      <c r="D17" s="786"/>
      <c r="E17" s="787"/>
    </row>
    <row r="18" spans="1:5">
      <c r="B18" s="358"/>
    </row>
    <row r="19" spans="1:5">
      <c r="B19" s="358"/>
    </row>
    <row r="21" spans="1:5">
      <c r="A21">
        <v>3</v>
      </c>
      <c r="B21" t="s">
        <v>219</v>
      </c>
    </row>
    <row r="22" spans="1:5" ht="14" thickBot="1"/>
    <row r="23" spans="1:5" ht="117">
      <c r="B23" s="790" t="s">
        <v>8</v>
      </c>
      <c r="C23" s="779"/>
      <c r="D23" s="779"/>
      <c r="E23" s="780"/>
    </row>
    <row r="24" spans="1:5">
      <c r="B24" s="781" t="s">
        <v>220</v>
      </c>
      <c r="C24" s="359" t="s">
        <v>218</v>
      </c>
      <c r="D24" s="6"/>
      <c r="E24" s="782"/>
    </row>
    <row r="25" spans="1:5">
      <c r="B25" s="783"/>
      <c r="C25" s="6" t="s">
        <v>216</v>
      </c>
      <c r="D25" s="6" t="s">
        <v>787</v>
      </c>
      <c r="E25" s="782"/>
    </row>
    <row r="26" spans="1:5" ht="39">
      <c r="B26" s="784" t="s">
        <v>17</v>
      </c>
      <c r="C26" s="359"/>
      <c r="D26" s="359"/>
      <c r="E26" s="782"/>
    </row>
    <row r="27" spans="1:5" ht="14" thickBot="1">
      <c r="B27" s="791"/>
      <c r="C27" s="786"/>
      <c r="D27" s="786"/>
      <c r="E27" s="787"/>
    </row>
  </sheetData>
  <sheetCalcPr fullCalcOnLoad="1"/>
  <phoneticPr fontId="48" type="noConversion"/>
  <pageMargins left="0.75" right="0.75" top="1" bottom="1" header="0.5" footer="0.5"/>
  <pageSetup orientation="portrait" horizontalDpi="4294967292" verticalDpi="4294967292"/>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E495"/>
  <sheetViews>
    <sheetView zoomScaleNormal="85" zoomScalePageLayoutView="85" workbookViewId="0">
      <selection activeCell="B139" sqref="B139"/>
    </sheetView>
  </sheetViews>
  <sheetFormatPr baseColWidth="10" defaultColWidth="10.7109375" defaultRowHeight="13"/>
  <cols>
    <col min="1" max="1" width="66.28515625" style="139" customWidth="1"/>
    <col min="2" max="2" width="18.85546875" style="139" customWidth="1"/>
    <col min="3" max="3" width="15" style="139" customWidth="1"/>
    <col min="4" max="4" width="14.42578125" style="139" customWidth="1"/>
    <col min="5" max="5" width="13.85546875" style="139" customWidth="1"/>
    <col min="6" max="6" width="21.28515625" style="139" customWidth="1"/>
    <col min="7" max="7" width="14.42578125" style="139" customWidth="1"/>
    <col min="8" max="8" width="14.7109375" style="139" customWidth="1"/>
    <col min="9" max="9" width="14.28515625" style="139" customWidth="1"/>
    <col min="10" max="10" width="14.85546875" style="139" customWidth="1"/>
    <col min="11" max="11" width="14" style="139" customWidth="1"/>
    <col min="12" max="12" width="14.5703125" style="139" customWidth="1"/>
    <col min="13" max="16384" width="10.7109375" style="139"/>
  </cols>
  <sheetData>
    <row r="1" spans="1:19" s="138" customFormat="1">
      <c r="A1" s="137" t="s">
        <v>527</v>
      </c>
    </row>
    <row r="2" spans="1:19" s="138" customFormat="1">
      <c r="A2" s="773" t="s">
        <v>872</v>
      </c>
      <c r="B2" s="772"/>
      <c r="C2" s="772"/>
      <c r="D2" s="772"/>
      <c r="E2" s="772"/>
      <c r="F2" s="772"/>
    </row>
    <row r="4" spans="1:19" s="138" customFormat="1">
      <c r="A4" s="360" t="s">
        <v>378</v>
      </c>
      <c r="B4" s="361"/>
      <c r="C4" s="361"/>
      <c r="D4" s="361"/>
      <c r="E4" s="361"/>
      <c r="F4" s="361"/>
      <c r="G4" s="361"/>
      <c r="H4" s="361"/>
      <c r="I4" s="361"/>
      <c r="J4" s="361"/>
      <c r="K4" s="361"/>
      <c r="L4" s="361"/>
      <c r="M4" s="361"/>
      <c r="N4" s="361"/>
      <c r="O4" s="361"/>
      <c r="P4" s="361"/>
      <c r="Q4" s="361"/>
      <c r="R4" s="361"/>
      <c r="S4" s="362"/>
    </row>
    <row r="5" spans="1:19" s="138" customFormat="1">
      <c r="A5" s="363"/>
      <c r="B5" s="296"/>
      <c r="C5" s="296"/>
      <c r="D5" s="296"/>
      <c r="E5" s="296"/>
      <c r="F5" s="296"/>
      <c r="G5" s="296"/>
      <c r="H5" s="296"/>
      <c r="I5" s="296"/>
      <c r="J5" s="296"/>
      <c r="K5" s="296"/>
      <c r="L5" s="296"/>
      <c r="M5" s="296"/>
      <c r="N5" s="296"/>
      <c r="O5" s="296"/>
      <c r="P5" s="296"/>
      <c r="Q5" s="296"/>
      <c r="R5" s="296"/>
      <c r="S5" s="364"/>
    </row>
    <row r="6" spans="1:19">
      <c r="A6" s="365" t="s">
        <v>211</v>
      </c>
      <c r="B6" s="366"/>
      <c r="C6" s="366"/>
      <c r="D6" s="366"/>
      <c r="E6" s="366"/>
      <c r="F6" s="366"/>
      <c r="G6" s="366"/>
      <c r="H6" s="366"/>
      <c r="I6" s="366"/>
      <c r="J6" s="366"/>
      <c r="K6" s="366"/>
      <c r="L6" s="366"/>
      <c r="M6" s="366"/>
      <c r="N6" s="366"/>
      <c r="O6" s="366"/>
      <c r="P6" s="366"/>
      <c r="Q6" s="366"/>
      <c r="R6" s="366"/>
      <c r="S6" s="367"/>
    </row>
    <row r="7" spans="1:19" s="138" customFormat="1">
      <c r="A7" s="363" t="s">
        <v>529</v>
      </c>
      <c r="B7" s="296"/>
      <c r="C7" s="296"/>
      <c r="D7" s="296"/>
      <c r="E7" s="296"/>
      <c r="F7" s="296"/>
      <c r="G7" s="296"/>
      <c r="H7" s="296"/>
      <c r="I7" s="296"/>
      <c r="J7" s="296"/>
      <c r="K7" s="296"/>
      <c r="L7" s="296"/>
      <c r="M7" s="296"/>
      <c r="N7" s="296"/>
      <c r="O7" s="296"/>
      <c r="P7" s="296"/>
      <c r="Q7" s="296"/>
      <c r="R7" s="296"/>
      <c r="S7" s="364"/>
    </row>
    <row r="8" spans="1:19">
      <c r="A8" s="368" t="s">
        <v>196</v>
      </c>
      <c r="B8" s="366"/>
      <c r="C8" s="366"/>
      <c r="D8" s="366"/>
      <c r="E8" s="366"/>
      <c r="F8" s="366"/>
      <c r="G8" s="366"/>
      <c r="H8" s="366"/>
      <c r="I8" s="366"/>
      <c r="J8" s="366"/>
      <c r="K8" s="366"/>
      <c r="L8" s="366"/>
      <c r="M8" s="366"/>
      <c r="N8" s="366"/>
      <c r="O8" s="366"/>
      <c r="P8" s="366"/>
      <c r="Q8" s="366"/>
      <c r="R8" s="366"/>
      <c r="S8" s="367"/>
    </row>
    <row r="9" spans="1:19" s="140" customFormat="1">
      <c r="C9" s="155"/>
      <c r="D9" s="155"/>
      <c r="E9" s="155"/>
      <c r="F9" s="155"/>
      <c r="G9" s="155"/>
      <c r="H9" s="155"/>
      <c r="I9" s="155"/>
      <c r="J9" s="155"/>
      <c r="K9" s="155"/>
      <c r="L9" s="155"/>
      <c r="M9" s="155"/>
      <c r="N9" s="155"/>
      <c r="O9" s="155"/>
      <c r="P9" s="155"/>
      <c r="Q9" s="155"/>
      <c r="R9" s="155"/>
      <c r="S9" s="156"/>
    </row>
    <row r="10" spans="1:19" s="141" customFormat="1">
      <c r="A10" s="394" t="s">
        <v>886</v>
      </c>
      <c r="B10" s="369"/>
      <c r="C10" s="395"/>
      <c r="D10" s="259"/>
      <c r="E10" s="259"/>
      <c r="F10" s="259"/>
      <c r="G10" s="259"/>
      <c r="H10" s="259"/>
      <c r="I10" s="259"/>
      <c r="J10" s="259"/>
      <c r="K10" s="259"/>
      <c r="L10" s="259"/>
      <c r="M10" s="259"/>
      <c r="N10" s="259"/>
      <c r="O10" s="259"/>
      <c r="P10" s="259"/>
      <c r="Q10" s="259"/>
      <c r="R10" s="259"/>
      <c r="S10" s="370"/>
    </row>
    <row r="11" spans="1:19" s="142" customFormat="1">
      <c r="A11" s="371" t="s">
        <v>684</v>
      </c>
      <c r="B11" s="372"/>
      <c r="C11" s="372"/>
      <c r="D11" s="233"/>
      <c r="E11" s="233"/>
      <c r="F11" s="233"/>
      <c r="G11" s="233"/>
      <c r="H11" s="233"/>
      <c r="I11" s="233"/>
      <c r="J11" s="233"/>
      <c r="K11" s="233"/>
      <c r="L11" s="233"/>
      <c r="M11" s="233"/>
      <c r="N11" s="233"/>
      <c r="O11" s="233"/>
      <c r="P11" s="233"/>
      <c r="Q11" s="233"/>
      <c r="R11" s="233"/>
      <c r="S11" s="373"/>
    </row>
    <row r="12" spans="1:19" s="143" customFormat="1">
      <c r="A12" s="374" t="s">
        <v>377</v>
      </c>
      <c r="B12" s="375"/>
      <c r="C12" s="375"/>
      <c r="D12" s="265"/>
      <c r="E12" s="265"/>
      <c r="F12" s="265"/>
      <c r="G12" s="265"/>
      <c r="H12" s="265"/>
      <c r="I12" s="265"/>
      <c r="J12" s="265"/>
      <c r="K12" s="265"/>
      <c r="L12" s="265"/>
      <c r="M12" s="265"/>
      <c r="N12" s="265"/>
      <c r="O12" s="265"/>
      <c r="P12" s="265"/>
      <c r="Q12" s="265"/>
      <c r="R12" s="265"/>
      <c r="S12" s="376"/>
    </row>
    <row r="13" spans="1:19" s="138" customFormat="1">
      <c r="A13" s="377" t="s">
        <v>643</v>
      </c>
      <c r="B13" s="378"/>
      <c r="C13" s="378"/>
      <c r="D13" s="379"/>
      <c r="E13" s="379"/>
      <c r="F13" s="379"/>
      <c r="G13" s="296"/>
      <c r="H13" s="296"/>
      <c r="I13" s="296"/>
      <c r="J13" s="296"/>
      <c r="K13" s="296"/>
      <c r="L13" s="296"/>
      <c r="M13" s="296"/>
      <c r="N13" s="296"/>
      <c r="O13" s="296"/>
      <c r="P13" s="296"/>
      <c r="Q13" s="296"/>
      <c r="R13" s="296"/>
      <c r="S13" s="364"/>
    </row>
    <row r="14" spans="1:19" s="144" customFormat="1">
      <c r="A14" s="739" t="s">
        <v>62</v>
      </c>
      <c r="B14" s="740"/>
      <c r="C14" s="740"/>
      <c r="D14" s="158"/>
      <c r="E14" s="158"/>
      <c r="F14" s="158"/>
      <c r="G14" s="158"/>
      <c r="H14" s="158"/>
      <c r="I14" s="158"/>
      <c r="J14" s="158"/>
      <c r="K14" s="158"/>
      <c r="L14" s="158"/>
      <c r="M14" s="158"/>
      <c r="N14" s="158"/>
      <c r="O14" s="158"/>
      <c r="P14" s="158"/>
      <c r="Q14" s="158"/>
      <c r="R14" s="158"/>
      <c r="S14" s="380"/>
    </row>
    <row r="15" spans="1:19" s="145" customFormat="1">
      <c r="A15" s="381" t="s">
        <v>383</v>
      </c>
      <c r="B15" s="235"/>
      <c r="C15" s="235"/>
      <c r="D15" s="235"/>
      <c r="E15" s="235"/>
      <c r="F15" s="235"/>
      <c r="G15" s="235"/>
      <c r="H15" s="235"/>
      <c r="I15" s="235"/>
      <c r="J15" s="235"/>
      <c r="K15" s="235"/>
      <c r="L15" s="235"/>
      <c r="M15" s="235"/>
      <c r="N15" s="235"/>
      <c r="O15" s="235"/>
      <c r="P15" s="235"/>
      <c r="Q15" s="235"/>
      <c r="R15" s="235"/>
      <c r="S15" s="382"/>
    </row>
    <row r="16" spans="1:19" s="145" customFormat="1">
      <c r="A16" s="381" t="s">
        <v>177</v>
      </c>
      <c r="B16" s="235"/>
      <c r="C16" s="235"/>
      <c r="D16" s="235"/>
      <c r="E16" s="235"/>
      <c r="F16" s="235"/>
      <c r="G16" s="235"/>
      <c r="H16" s="235"/>
      <c r="I16" s="235"/>
      <c r="J16" s="235"/>
      <c r="K16" s="235"/>
      <c r="L16" s="235"/>
      <c r="M16" s="235"/>
      <c r="N16" s="235"/>
      <c r="O16" s="235"/>
      <c r="P16" s="235"/>
      <c r="Q16" s="235"/>
      <c r="R16" s="235"/>
      <c r="S16" s="382"/>
    </row>
    <row r="17" spans="1:30" s="138" customFormat="1">
      <c r="A17" s="383"/>
      <c r="B17" s="384"/>
      <c r="C17" s="384"/>
      <c r="D17" s="384"/>
      <c r="E17" s="384"/>
      <c r="F17" s="384"/>
      <c r="G17" s="384"/>
      <c r="H17" s="384"/>
      <c r="I17" s="384"/>
      <c r="J17" s="384"/>
      <c r="K17" s="384"/>
      <c r="L17" s="384"/>
      <c r="M17" s="384"/>
      <c r="N17" s="384"/>
      <c r="O17" s="384"/>
      <c r="P17" s="384"/>
      <c r="Q17" s="384"/>
      <c r="R17" s="384"/>
      <c r="S17" s="385"/>
    </row>
    <row r="18" spans="1:30" s="148" customFormat="1">
      <c r="A18" s="146"/>
      <c r="B18" s="147"/>
      <c r="C18" s="147"/>
      <c r="D18" s="147"/>
      <c r="E18" s="147"/>
      <c r="F18" s="147" t="s">
        <v>384</v>
      </c>
      <c r="G18" s="147"/>
      <c r="H18" s="742" t="s">
        <v>33</v>
      </c>
      <c r="I18" s="743"/>
      <c r="J18" s="743"/>
      <c r="K18" s="743"/>
      <c r="L18" s="743"/>
      <c r="M18" s="743"/>
      <c r="N18" s="743"/>
      <c r="O18" s="743"/>
      <c r="P18" s="743"/>
      <c r="Q18" s="743"/>
      <c r="R18" s="743"/>
      <c r="S18" s="774"/>
    </row>
    <row r="19" spans="1:30" s="153" customFormat="1" ht="26">
      <c r="A19" s="149" t="s">
        <v>185</v>
      </c>
      <c r="B19" s="150" t="s">
        <v>379</v>
      </c>
      <c r="C19" s="150" t="s">
        <v>379</v>
      </c>
      <c r="D19" s="150" t="s">
        <v>379</v>
      </c>
      <c r="E19" s="150" t="s">
        <v>379</v>
      </c>
      <c r="F19" s="150" t="s">
        <v>459</v>
      </c>
      <c r="G19" s="150" t="s">
        <v>460</v>
      </c>
      <c r="H19" s="150" t="s">
        <v>461</v>
      </c>
      <c r="I19" s="150" t="s">
        <v>462</v>
      </c>
      <c r="J19" s="151" t="s">
        <v>532</v>
      </c>
      <c r="K19" s="151" t="s">
        <v>533</v>
      </c>
      <c r="L19" s="151" t="s">
        <v>543</v>
      </c>
      <c r="M19" s="151" t="s">
        <v>544</v>
      </c>
      <c r="N19" s="151" t="s">
        <v>545</v>
      </c>
      <c r="O19" s="151" t="s">
        <v>546</v>
      </c>
      <c r="P19" s="151" t="s">
        <v>547</v>
      </c>
      <c r="Q19" s="150"/>
      <c r="R19" s="150"/>
      <c r="S19" s="152"/>
    </row>
    <row r="20" spans="1:30" s="140" customFormat="1">
      <c r="A20" s="154"/>
      <c r="B20" s="155"/>
      <c r="C20" s="155"/>
      <c r="D20" s="155"/>
      <c r="E20" s="155"/>
      <c r="F20" s="155"/>
      <c r="G20" s="155"/>
      <c r="H20" s="155"/>
      <c r="I20" s="155"/>
      <c r="J20" s="155"/>
      <c r="K20" s="155"/>
      <c r="L20" s="155"/>
      <c r="M20" s="155"/>
      <c r="N20" s="155"/>
      <c r="O20" s="155"/>
      <c r="P20" s="155"/>
      <c r="Q20" s="155"/>
      <c r="R20" s="155"/>
      <c r="S20" s="156"/>
    </row>
    <row r="21" spans="1:30" s="140" customFormat="1">
      <c r="A21" s="154" t="s">
        <v>548</v>
      </c>
      <c r="B21" s="155">
        <f>+C21-1</f>
        <v>-5</v>
      </c>
      <c r="C21" s="155">
        <f>+D21-1</f>
        <v>-4</v>
      </c>
      <c r="D21" s="155">
        <f>+E21-1</f>
        <v>-3</v>
      </c>
      <c r="E21" s="155">
        <f>+F21-1</f>
        <v>-2</v>
      </c>
      <c r="F21" s="155">
        <f>+G21-1</f>
        <v>-1</v>
      </c>
      <c r="G21" s="157"/>
      <c r="H21" s="158">
        <f t="shared" ref="H21:P21" si="0">+G21+1</f>
        <v>1</v>
      </c>
      <c r="I21" s="158">
        <f t="shared" si="0"/>
        <v>2</v>
      </c>
      <c r="J21" s="158">
        <f t="shared" si="0"/>
        <v>3</v>
      </c>
      <c r="K21" s="158">
        <f t="shared" si="0"/>
        <v>4</v>
      </c>
      <c r="L21" s="158">
        <f t="shared" si="0"/>
        <v>5</v>
      </c>
      <c r="M21" s="158">
        <f t="shared" si="0"/>
        <v>6</v>
      </c>
      <c r="N21" s="158">
        <f t="shared" si="0"/>
        <v>7</v>
      </c>
      <c r="O21" s="158">
        <f t="shared" si="0"/>
        <v>8</v>
      </c>
      <c r="P21" s="158">
        <f t="shared" si="0"/>
        <v>9</v>
      </c>
      <c r="Q21" s="155"/>
      <c r="R21" s="155"/>
      <c r="S21" s="156"/>
    </row>
    <row r="22" spans="1:30" s="140" customFormat="1">
      <c r="A22" s="159" t="s">
        <v>549</v>
      </c>
      <c r="B22" s="155"/>
      <c r="C22" s="155"/>
      <c r="D22" s="155"/>
      <c r="E22" s="155"/>
      <c r="F22" s="155"/>
      <c r="G22" s="155"/>
      <c r="H22" s="155"/>
      <c r="I22" s="155"/>
      <c r="J22" s="155"/>
      <c r="K22" s="155"/>
      <c r="L22" s="155"/>
      <c r="M22" s="155"/>
      <c r="N22" s="155"/>
      <c r="O22" s="155"/>
      <c r="P22" s="155"/>
      <c r="Q22" s="155"/>
      <c r="R22" s="155"/>
      <c r="S22" s="156"/>
    </row>
    <row r="23" spans="1:30" s="140" customFormat="1">
      <c r="A23" s="154" t="s">
        <v>550</v>
      </c>
      <c r="B23" s="324"/>
      <c r="C23" s="324"/>
      <c r="D23" s="324"/>
      <c r="E23" s="324"/>
      <c r="F23" s="324"/>
      <c r="G23" s="324"/>
      <c r="H23" s="157">
        <f>+G23</f>
        <v>0</v>
      </c>
      <c r="I23" s="157">
        <f>+H23</f>
        <v>0</v>
      </c>
      <c r="J23" s="157">
        <f t="shared" ref="J23:P23" si="1">+I23</f>
        <v>0</v>
      </c>
      <c r="K23" s="157">
        <f t="shared" si="1"/>
        <v>0</v>
      </c>
      <c r="L23" s="157">
        <f t="shared" si="1"/>
        <v>0</v>
      </c>
      <c r="M23" s="157">
        <f t="shared" si="1"/>
        <v>0</v>
      </c>
      <c r="N23" s="157">
        <f t="shared" si="1"/>
        <v>0</v>
      </c>
      <c r="O23" s="157">
        <f t="shared" si="1"/>
        <v>0</v>
      </c>
      <c r="P23" s="157">
        <f t="shared" si="1"/>
        <v>0</v>
      </c>
      <c r="Q23" s="155"/>
      <c r="R23" s="155"/>
      <c r="S23" s="156"/>
    </row>
    <row r="24" spans="1:30" s="140" customFormat="1">
      <c r="A24" s="344"/>
      <c r="B24" s="345"/>
      <c r="C24" s="345"/>
      <c r="D24" s="345"/>
      <c r="E24" s="345"/>
      <c r="F24" s="345"/>
      <c r="G24" s="345"/>
      <c r="H24" s="345"/>
      <c r="I24" s="160"/>
      <c r="J24" s="160"/>
      <c r="K24" s="160"/>
      <c r="L24" s="160"/>
      <c r="M24" s="160"/>
      <c r="N24" s="160"/>
      <c r="O24" s="160"/>
      <c r="P24" s="160"/>
      <c r="Q24" s="155"/>
      <c r="R24" s="155"/>
      <c r="S24" s="156"/>
    </row>
    <row r="25" spans="1:30" s="140" customFormat="1">
      <c r="A25" s="154" t="s">
        <v>749</v>
      </c>
      <c r="B25" s="342"/>
      <c r="C25" s="343"/>
      <c r="D25" s="343"/>
      <c r="E25" s="343"/>
      <c r="F25" s="343"/>
      <c r="G25" s="343"/>
      <c r="H25" s="157">
        <f t="shared" ref="H25:P25" si="2">+G25</f>
        <v>0</v>
      </c>
      <c r="I25" s="157">
        <f t="shared" si="2"/>
        <v>0</v>
      </c>
      <c r="J25" s="157">
        <f t="shared" si="2"/>
        <v>0</v>
      </c>
      <c r="K25" s="157">
        <f t="shared" si="2"/>
        <v>0</v>
      </c>
      <c r="L25" s="157">
        <f t="shared" si="2"/>
        <v>0</v>
      </c>
      <c r="M25" s="157">
        <f t="shared" si="2"/>
        <v>0</v>
      </c>
      <c r="N25" s="157">
        <f t="shared" si="2"/>
        <v>0</v>
      </c>
      <c r="O25" s="157">
        <f t="shared" si="2"/>
        <v>0</v>
      </c>
      <c r="P25" s="157">
        <f t="shared" si="2"/>
        <v>0</v>
      </c>
      <c r="Q25" s="155"/>
      <c r="R25" s="155"/>
      <c r="S25" s="156"/>
    </row>
    <row r="26" spans="1:30" s="140" customFormat="1">
      <c r="B26" s="346"/>
      <c r="C26" s="347"/>
      <c r="D26" s="347"/>
      <c r="E26" s="347"/>
      <c r="F26" s="347"/>
      <c r="G26" s="347"/>
      <c r="H26" s="347"/>
      <c r="I26" s="158"/>
      <c r="J26" s="158"/>
      <c r="K26" s="158"/>
      <c r="L26" s="158"/>
      <c r="M26" s="158"/>
      <c r="N26" s="158"/>
      <c r="O26" s="158"/>
      <c r="P26" s="158"/>
      <c r="Q26" s="155"/>
      <c r="R26" s="155"/>
      <c r="S26" s="156"/>
    </row>
    <row r="27" spans="1:30" s="140" customFormat="1">
      <c r="A27" s="154" t="s">
        <v>752</v>
      </c>
      <c r="B27" s="343"/>
      <c r="C27" s="343"/>
      <c r="D27" s="343"/>
      <c r="E27" s="343"/>
      <c r="F27" s="343"/>
      <c r="G27" s="343"/>
      <c r="H27" s="157">
        <f t="shared" ref="H27:P27" si="3">+G27</f>
        <v>0</v>
      </c>
      <c r="I27" s="157">
        <f t="shared" si="3"/>
        <v>0</v>
      </c>
      <c r="J27" s="157">
        <f t="shared" si="3"/>
        <v>0</v>
      </c>
      <c r="K27" s="157">
        <f t="shared" si="3"/>
        <v>0</v>
      </c>
      <c r="L27" s="157">
        <f t="shared" si="3"/>
        <v>0</v>
      </c>
      <c r="M27" s="157">
        <f t="shared" si="3"/>
        <v>0</v>
      </c>
      <c r="N27" s="157">
        <f t="shared" si="3"/>
        <v>0</v>
      </c>
      <c r="O27" s="157">
        <f t="shared" si="3"/>
        <v>0</v>
      </c>
      <c r="P27" s="157">
        <f t="shared" si="3"/>
        <v>0</v>
      </c>
      <c r="Q27" s="155"/>
      <c r="R27" s="155"/>
      <c r="S27" s="156"/>
    </row>
    <row r="28" spans="1:30" s="140" customFormat="1">
      <c r="A28" s="144"/>
      <c r="B28" s="162"/>
      <c r="C28" s="162"/>
      <c r="D28" s="162"/>
      <c r="E28" s="162"/>
      <c r="F28" s="162"/>
      <c r="G28" s="162"/>
      <c r="H28" s="162"/>
      <c r="I28" s="162"/>
      <c r="J28" s="162"/>
      <c r="K28" s="162"/>
      <c r="L28" s="162"/>
      <c r="M28" s="162"/>
      <c r="N28" s="162"/>
      <c r="O28" s="162"/>
      <c r="P28" s="162"/>
      <c r="Q28" s="162"/>
      <c r="R28" s="162"/>
      <c r="S28" s="163"/>
    </row>
    <row r="29" spans="1:30" s="140" customFormat="1" ht="14" thickBot="1">
      <c r="A29" s="144"/>
    </row>
    <row r="30" spans="1:30" s="141" customFormat="1">
      <c r="A30" s="413" t="s">
        <v>560</v>
      </c>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5"/>
    </row>
    <row r="31" spans="1:30" s="141" customFormat="1" ht="65">
      <c r="A31" s="416" t="s">
        <v>884</v>
      </c>
      <c r="B31" s="259"/>
      <c r="C31" s="259"/>
      <c r="D31" s="259"/>
      <c r="E31" s="259"/>
      <c r="F31" s="259"/>
      <c r="G31" s="417" t="s">
        <v>207</v>
      </c>
      <c r="H31" s="418"/>
      <c r="I31" s="418"/>
      <c r="J31" s="418"/>
      <c r="K31" s="418"/>
      <c r="L31" s="418"/>
      <c r="M31" s="418"/>
      <c r="N31" s="418"/>
      <c r="O31" s="418"/>
      <c r="P31" s="418"/>
      <c r="Q31" s="418"/>
      <c r="R31" s="418"/>
      <c r="S31" s="418"/>
      <c r="T31" s="418"/>
      <c r="U31" s="418"/>
      <c r="V31" s="418"/>
      <c r="W31" s="418"/>
      <c r="X31" s="418"/>
      <c r="Y31" s="418"/>
      <c r="Z31" s="418"/>
      <c r="AA31" s="418"/>
      <c r="AB31" s="418"/>
      <c r="AC31" s="418"/>
      <c r="AD31" s="419"/>
    </row>
    <row r="32" spans="1:30" s="141" customFormat="1">
      <c r="A32" s="416"/>
      <c r="B32" s="259"/>
      <c r="C32" s="259"/>
      <c r="D32" s="259"/>
      <c r="E32" s="259"/>
      <c r="F32" s="259"/>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9"/>
    </row>
    <row r="33" spans="1:30" s="141" customFormat="1">
      <c r="A33" s="416" t="s">
        <v>400</v>
      </c>
      <c r="B33" s="259"/>
      <c r="C33" s="259"/>
      <c r="D33" s="259"/>
      <c r="E33" s="259"/>
      <c r="F33" s="259"/>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9"/>
    </row>
    <row r="34" spans="1:30" s="141" customFormat="1">
      <c r="A34" s="420" t="s">
        <v>670</v>
      </c>
      <c r="B34" s="164" t="s">
        <v>457</v>
      </c>
      <c r="C34" s="166" t="s">
        <v>672</v>
      </c>
      <c r="D34" s="164" t="s">
        <v>457</v>
      </c>
      <c r="E34" s="421" t="s">
        <v>386</v>
      </c>
      <c r="F34" s="259"/>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9"/>
    </row>
    <row r="35" spans="1:30" s="141" customFormat="1">
      <c r="A35" s="420"/>
      <c r="B35" s="422"/>
      <c r="C35" s="422"/>
      <c r="D35" s="422"/>
      <c r="E35" s="422"/>
      <c r="F35" s="259"/>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9"/>
    </row>
    <row r="36" spans="1:30" s="141" customFormat="1" ht="14" thickBot="1">
      <c r="A36" s="420"/>
      <c r="B36" s="422"/>
      <c r="C36" s="422"/>
      <c r="D36" s="422"/>
      <c r="E36" s="422"/>
      <c r="F36" s="259"/>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9"/>
    </row>
    <row r="37" spans="1:30" s="141" customFormat="1" ht="53" thickBot="1">
      <c r="A37" s="420"/>
      <c r="B37" s="422"/>
      <c r="C37" s="422" t="s">
        <v>385</v>
      </c>
      <c r="D37" s="386" t="s">
        <v>297</v>
      </c>
      <c r="E37" s="165" t="s">
        <v>298</v>
      </c>
      <c r="F37" s="259"/>
      <c r="G37" s="388" t="s">
        <v>452</v>
      </c>
      <c r="H37" s="418"/>
      <c r="I37" s="418"/>
      <c r="J37" s="418"/>
      <c r="K37" s="418"/>
      <c r="L37" s="418"/>
      <c r="M37" s="418"/>
      <c r="N37" s="418"/>
      <c r="O37" s="418"/>
      <c r="P37" s="418"/>
      <c r="Q37" s="418"/>
      <c r="R37" s="418"/>
      <c r="S37" s="418"/>
      <c r="T37" s="418"/>
      <c r="U37" s="418"/>
      <c r="V37" s="418"/>
      <c r="W37" s="418"/>
      <c r="X37" s="418"/>
      <c r="Y37" s="418"/>
      <c r="Z37" s="418"/>
      <c r="AA37" s="418"/>
      <c r="AB37" s="418"/>
      <c r="AC37" s="418"/>
      <c r="AD37" s="419"/>
    </row>
    <row r="38" spans="1:30" s="141" customFormat="1">
      <c r="A38" s="420" t="s">
        <v>673</v>
      </c>
      <c r="B38" s="164" t="s">
        <v>674</v>
      </c>
      <c r="C38" s="422" t="s">
        <v>675</v>
      </c>
      <c r="D38" s="321">
        <v>5.6800000000000003E-2</v>
      </c>
      <c r="E38" s="321">
        <v>6.8500000000000005E-2</v>
      </c>
      <c r="F38" s="259"/>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9"/>
    </row>
    <row r="39" spans="1:30" s="141" customFormat="1">
      <c r="A39" s="420"/>
      <c r="B39" s="164" t="s">
        <v>674</v>
      </c>
      <c r="C39" s="422" t="s">
        <v>724</v>
      </c>
      <c r="D39" s="322">
        <v>6.0499999999999998E-2</v>
      </c>
      <c r="E39" s="322">
        <v>6.7799999999999999E-2</v>
      </c>
      <c r="F39" s="259"/>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9"/>
    </row>
    <row r="40" spans="1:30" s="141" customFormat="1">
      <c r="A40" s="420"/>
      <c r="B40" s="164" t="s">
        <v>674</v>
      </c>
      <c r="C40" s="422" t="s">
        <v>508</v>
      </c>
      <c r="D40" s="322">
        <v>5.8799999999999998E-2</v>
      </c>
      <c r="E40" s="322">
        <v>6.6000000000000003E-2</v>
      </c>
      <c r="F40" s="259"/>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9"/>
    </row>
    <row r="41" spans="1:30" s="141" customFormat="1">
      <c r="A41" s="420"/>
      <c r="B41" s="164" t="s">
        <v>674</v>
      </c>
      <c r="C41" s="422" t="s">
        <v>676</v>
      </c>
      <c r="D41" s="322">
        <v>7.6600000000000001E-2</v>
      </c>
      <c r="E41" s="322">
        <v>6.7400000000000002E-2</v>
      </c>
      <c r="F41" s="259"/>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9"/>
    </row>
    <row r="42" spans="1:30" s="141" customFormat="1" ht="14" thickBot="1">
      <c r="A42" s="420"/>
      <c r="B42" s="164" t="s">
        <v>674</v>
      </c>
      <c r="C42" s="422" t="s">
        <v>677</v>
      </c>
      <c r="D42" s="323">
        <v>4.6899999999999997E-2</v>
      </c>
      <c r="E42" s="323">
        <v>3.9800000000000002E-2</v>
      </c>
      <c r="F42" s="259"/>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9"/>
    </row>
    <row r="43" spans="1:30" s="141" customFormat="1">
      <c r="A43" s="420"/>
      <c r="B43" s="422"/>
      <c r="C43" s="422"/>
      <c r="D43" s="259"/>
      <c r="E43" s="259"/>
      <c r="F43" s="259"/>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9"/>
    </row>
    <row r="44" spans="1:30" s="141" customFormat="1" ht="15">
      <c r="A44" s="420" t="s">
        <v>725</v>
      </c>
      <c r="B44" s="314" t="s">
        <v>387</v>
      </c>
      <c r="C44" s="423" t="s">
        <v>370</v>
      </c>
      <c r="D44" s="314" t="s">
        <v>387</v>
      </c>
      <c r="E44" s="422" t="s">
        <v>371</v>
      </c>
      <c r="F44" s="259"/>
      <c r="G44" s="389" t="s">
        <v>388</v>
      </c>
      <c r="H44" s="418"/>
      <c r="I44" s="418"/>
      <c r="J44" s="418"/>
      <c r="K44" s="418"/>
      <c r="L44" s="418"/>
      <c r="M44" s="418"/>
      <c r="N44" s="418"/>
      <c r="O44" s="418"/>
      <c r="P44" s="418"/>
      <c r="Q44" s="418"/>
      <c r="R44" s="418"/>
      <c r="S44" s="418"/>
      <c r="T44" s="418"/>
      <c r="U44" s="418"/>
      <c r="V44" s="418"/>
      <c r="W44" s="418"/>
      <c r="X44" s="418"/>
      <c r="Y44" s="418"/>
      <c r="Z44" s="418"/>
      <c r="AA44" s="418"/>
      <c r="AB44" s="418"/>
      <c r="AC44" s="418"/>
      <c r="AD44" s="419"/>
    </row>
    <row r="45" spans="1:30" s="141" customFormat="1">
      <c r="A45" s="420"/>
      <c r="B45" s="422"/>
      <c r="C45" s="259"/>
      <c r="D45" s="422"/>
      <c r="E45" s="422"/>
      <c r="F45" s="259"/>
      <c r="G45" s="418"/>
      <c r="H45" s="388"/>
      <c r="I45" s="418"/>
      <c r="J45" s="418"/>
      <c r="K45" s="418"/>
      <c r="L45" s="418"/>
      <c r="M45" s="418"/>
      <c r="N45" s="418"/>
      <c r="O45" s="418"/>
      <c r="P45" s="418"/>
      <c r="Q45" s="418"/>
      <c r="R45" s="418"/>
      <c r="S45" s="418"/>
      <c r="T45" s="418"/>
      <c r="U45" s="418"/>
      <c r="V45" s="418"/>
      <c r="W45" s="418"/>
      <c r="X45" s="418"/>
      <c r="Y45" s="418"/>
      <c r="Z45" s="418"/>
      <c r="AA45" s="418"/>
      <c r="AB45" s="418"/>
      <c r="AC45" s="418"/>
      <c r="AD45" s="419"/>
    </row>
    <row r="46" spans="1:30" s="141" customFormat="1">
      <c r="A46" s="420" t="s">
        <v>726</v>
      </c>
      <c r="B46" s="315" t="e">
        <f>IF(B245=1,B256,B261)</f>
        <v>#DIV/0!</v>
      </c>
      <c r="C46" s="422" t="s">
        <v>372</v>
      </c>
      <c r="D46" s="259"/>
      <c r="E46" s="259"/>
      <c r="F46" s="259"/>
      <c r="G46" s="418" t="s">
        <v>411</v>
      </c>
      <c r="H46" s="418"/>
      <c r="I46" s="418"/>
      <c r="J46" s="418"/>
      <c r="K46" s="418"/>
      <c r="L46" s="418"/>
      <c r="M46" s="418"/>
      <c r="N46" s="418"/>
      <c r="O46" s="418"/>
      <c r="P46" s="418"/>
      <c r="Q46" s="418"/>
      <c r="R46" s="418"/>
      <c r="S46" s="418"/>
      <c r="T46" s="418"/>
      <c r="U46" s="418"/>
      <c r="V46" s="418"/>
      <c r="W46" s="418"/>
      <c r="X46" s="418"/>
      <c r="Y46" s="418"/>
      <c r="Z46" s="418"/>
      <c r="AA46" s="418"/>
      <c r="AB46" s="418"/>
      <c r="AC46" s="418"/>
      <c r="AD46" s="419"/>
    </row>
    <row r="47" spans="1:30" s="141" customFormat="1">
      <c r="A47" s="420"/>
      <c r="B47" s="422"/>
      <c r="C47" s="424" t="s">
        <v>721</v>
      </c>
      <c r="D47" s="259"/>
      <c r="E47" s="259"/>
      <c r="F47" s="259"/>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9"/>
    </row>
    <row r="48" spans="1:30" s="141" customFormat="1">
      <c r="A48" s="420" t="s">
        <v>601</v>
      </c>
      <c r="B48" s="167">
        <f>+G21</f>
        <v>0</v>
      </c>
      <c r="C48" s="422" t="s">
        <v>602</v>
      </c>
      <c r="D48" s="259"/>
      <c r="E48" s="259"/>
      <c r="F48" s="259"/>
      <c r="G48" s="418" t="s">
        <v>411</v>
      </c>
      <c r="H48" s="418"/>
      <c r="I48" s="418"/>
      <c r="J48" s="418"/>
      <c r="K48" s="418"/>
      <c r="L48" s="418"/>
      <c r="M48" s="418"/>
      <c r="N48" s="418"/>
      <c r="O48" s="418"/>
      <c r="P48" s="418"/>
      <c r="Q48" s="418"/>
      <c r="R48" s="418"/>
      <c r="S48" s="418"/>
      <c r="T48" s="418"/>
      <c r="U48" s="418"/>
      <c r="V48" s="418"/>
      <c r="W48" s="418"/>
      <c r="X48" s="418"/>
      <c r="Y48" s="418"/>
      <c r="Z48" s="418"/>
      <c r="AA48" s="418"/>
      <c r="AB48" s="418"/>
      <c r="AC48" s="418"/>
      <c r="AD48" s="419"/>
    </row>
    <row r="49" spans="1:30" s="141" customFormat="1">
      <c r="A49" s="420"/>
      <c r="B49" s="167" t="e">
        <f>IF(B245=1,B255,B263)</f>
        <v>#DIV/0!</v>
      </c>
      <c r="C49" s="421" t="s">
        <v>575</v>
      </c>
      <c r="D49" s="259"/>
      <c r="E49" s="259"/>
      <c r="F49" s="259"/>
      <c r="G49" s="418" t="s">
        <v>411</v>
      </c>
      <c r="H49" s="418"/>
      <c r="I49" s="418"/>
      <c r="J49" s="418"/>
      <c r="K49" s="418"/>
      <c r="L49" s="418"/>
      <c r="M49" s="418"/>
      <c r="N49" s="418"/>
      <c r="O49" s="418"/>
      <c r="P49" s="418"/>
      <c r="Q49" s="418"/>
      <c r="R49" s="418"/>
      <c r="S49" s="418"/>
      <c r="T49" s="418"/>
      <c r="U49" s="418"/>
      <c r="V49" s="418"/>
      <c r="W49" s="418"/>
      <c r="X49" s="418"/>
      <c r="Y49" s="418"/>
      <c r="Z49" s="418"/>
      <c r="AA49" s="418"/>
      <c r="AB49" s="418"/>
      <c r="AC49" s="418"/>
      <c r="AD49" s="419"/>
    </row>
    <row r="50" spans="1:30" s="141" customFormat="1">
      <c r="A50" s="420"/>
      <c r="B50" s="422"/>
      <c r="C50" s="259"/>
      <c r="D50" s="422"/>
      <c r="E50" s="259"/>
      <c r="F50" s="259"/>
      <c r="G50" s="418"/>
      <c r="H50" s="418"/>
      <c r="I50" s="418"/>
      <c r="J50" s="418"/>
      <c r="K50" s="418"/>
      <c r="L50" s="418"/>
      <c r="M50" s="418"/>
      <c r="N50" s="418"/>
      <c r="O50" s="418"/>
      <c r="P50" s="418"/>
      <c r="Q50" s="418"/>
      <c r="R50" s="418"/>
      <c r="S50" s="418"/>
      <c r="T50" s="418"/>
      <c r="U50" s="418"/>
      <c r="V50" s="418"/>
      <c r="W50" s="418"/>
      <c r="X50" s="418"/>
      <c r="Y50" s="418"/>
      <c r="Z50" s="418"/>
      <c r="AA50" s="418"/>
      <c r="AB50" s="418"/>
      <c r="AC50" s="418"/>
      <c r="AD50" s="419"/>
    </row>
    <row r="51" spans="1:30" s="141" customFormat="1">
      <c r="A51" s="420" t="s">
        <v>568</v>
      </c>
      <c r="B51" s="167" t="e">
        <f>+B245</f>
        <v>#DIV/0!</v>
      </c>
      <c r="C51" s="422" t="s">
        <v>650</v>
      </c>
      <c r="D51" s="167" t="e">
        <f>+D245</f>
        <v>#DIV/0!</v>
      </c>
      <c r="E51" s="422" t="s">
        <v>651</v>
      </c>
      <c r="F51" s="259"/>
      <c r="G51" s="418" t="s">
        <v>338</v>
      </c>
      <c r="H51" s="418"/>
      <c r="I51" s="418"/>
      <c r="J51" s="418"/>
      <c r="K51" s="418"/>
      <c r="L51" s="418"/>
      <c r="M51" s="418"/>
      <c r="N51" s="418"/>
      <c r="O51" s="418"/>
      <c r="P51" s="418"/>
      <c r="Q51" s="418"/>
      <c r="R51" s="418"/>
      <c r="S51" s="418"/>
      <c r="T51" s="418"/>
      <c r="U51" s="418"/>
      <c r="V51" s="418"/>
      <c r="W51" s="418"/>
      <c r="X51" s="418"/>
      <c r="Y51" s="418"/>
      <c r="Z51" s="418"/>
      <c r="AA51" s="418"/>
      <c r="AB51" s="418"/>
      <c r="AC51" s="418"/>
      <c r="AD51" s="419"/>
    </row>
    <row r="52" spans="1:30" s="141" customFormat="1">
      <c r="A52" s="420"/>
      <c r="B52" s="422"/>
      <c r="C52" s="422"/>
      <c r="D52" s="422"/>
      <c r="E52" s="422"/>
      <c r="F52" s="259"/>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9"/>
    </row>
    <row r="53" spans="1:30" s="141" customFormat="1">
      <c r="A53" s="420" t="s">
        <v>495</v>
      </c>
      <c r="B53" s="167" t="e">
        <f>+B178</f>
        <v>#VALUE!</v>
      </c>
      <c r="C53" s="422" t="s">
        <v>650</v>
      </c>
      <c r="D53" s="168" t="e">
        <f>IF(B53=1,0,1)</f>
        <v>#VALUE!</v>
      </c>
      <c r="E53" s="422" t="s">
        <v>651</v>
      </c>
      <c r="F53" s="259"/>
      <c r="G53" s="418" t="s">
        <v>338</v>
      </c>
      <c r="H53" s="418"/>
      <c r="I53" s="418"/>
      <c r="J53" s="418"/>
      <c r="K53" s="418"/>
      <c r="L53" s="418"/>
      <c r="M53" s="418"/>
      <c r="N53" s="418"/>
      <c r="O53" s="418"/>
      <c r="P53" s="418"/>
      <c r="Q53" s="418"/>
      <c r="R53" s="418"/>
      <c r="S53" s="418"/>
      <c r="T53" s="418"/>
      <c r="U53" s="418"/>
      <c r="V53" s="418"/>
      <c r="W53" s="418"/>
      <c r="X53" s="418"/>
      <c r="Y53" s="418"/>
      <c r="Z53" s="418"/>
      <c r="AA53" s="418"/>
      <c r="AB53" s="418"/>
      <c r="AC53" s="418"/>
      <c r="AD53" s="419"/>
    </row>
    <row r="54" spans="1:30" s="141" customFormat="1">
      <c r="A54" s="420"/>
      <c r="B54" s="422"/>
      <c r="C54" s="422"/>
      <c r="D54" s="422"/>
      <c r="E54" s="422"/>
      <c r="F54" s="259"/>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9"/>
    </row>
    <row r="55" spans="1:30" s="141" customFormat="1">
      <c r="A55" s="420" t="s">
        <v>496</v>
      </c>
      <c r="B55" s="167" t="e">
        <f>+D223</f>
        <v>#DIV/0!</v>
      </c>
      <c r="C55" s="422" t="s">
        <v>650</v>
      </c>
      <c r="D55" s="167" t="e">
        <f>+B223</f>
        <v>#DIV/0!</v>
      </c>
      <c r="E55" s="422" t="s">
        <v>401</v>
      </c>
      <c r="F55" s="259"/>
      <c r="G55" s="736" t="s">
        <v>88</v>
      </c>
      <c r="H55" s="418"/>
      <c r="I55" s="418"/>
      <c r="J55" s="418"/>
      <c r="K55" s="418"/>
      <c r="L55" s="418"/>
      <c r="M55" s="418"/>
      <c r="N55" s="418"/>
      <c r="O55" s="418"/>
      <c r="P55" s="418"/>
      <c r="Q55" s="418"/>
      <c r="R55" s="418"/>
      <c r="S55" s="418"/>
      <c r="T55" s="418"/>
      <c r="U55" s="418"/>
      <c r="V55" s="418"/>
      <c r="W55" s="418"/>
      <c r="X55" s="418"/>
      <c r="Y55" s="418"/>
      <c r="Z55" s="418"/>
      <c r="AA55" s="418"/>
      <c r="AB55" s="418"/>
      <c r="AC55" s="418"/>
      <c r="AD55" s="419"/>
    </row>
    <row r="56" spans="1:30" s="141" customFormat="1">
      <c r="A56" s="416"/>
      <c r="B56" s="259"/>
      <c r="C56" s="259"/>
      <c r="D56" s="259"/>
      <c r="E56" s="259"/>
      <c r="F56" s="259"/>
      <c r="G56" s="418" t="s">
        <v>411</v>
      </c>
      <c r="H56" s="418"/>
      <c r="I56" s="418"/>
      <c r="J56" s="418"/>
      <c r="K56" s="418"/>
      <c r="L56" s="418"/>
      <c r="M56" s="418"/>
      <c r="N56" s="418"/>
      <c r="O56" s="418"/>
      <c r="P56" s="418"/>
      <c r="Q56" s="418"/>
      <c r="R56" s="418"/>
      <c r="S56" s="418"/>
      <c r="T56" s="418"/>
      <c r="U56" s="418"/>
      <c r="V56" s="418"/>
      <c r="W56" s="418"/>
      <c r="X56" s="418"/>
      <c r="Y56" s="418"/>
      <c r="Z56" s="418"/>
      <c r="AA56" s="418"/>
      <c r="AB56" s="418"/>
      <c r="AC56" s="418"/>
      <c r="AD56" s="419"/>
    </row>
    <row r="57" spans="1:30" s="141" customFormat="1" ht="26">
      <c r="A57" s="425" t="s">
        <v>391</v>
      </c>
      <c r="B57" s="164" t="s">
        <v>674</v>
      </c>
      <c r="C57" s="259" t="s">
        <v>216</v>
      </c>
      <c r="D57" s="164" t="s">
        <v>674</v>
      </c>
      <c r="E57" s="259" t="s">
        <v>217</v>
      </c>
      <c r="F57" s="259"/>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9"/>
    </row>
    <row r="58" spans="1:30" s="141" customFormat="1" ht="182">
      <c r="A58" s="426"/>
      <c r="B58" s="259"/>
      <c r="C58" s="259"/>
      <c r="D58" s="427" t="s">
        <v>89</v>
      </c>
      <c r="E58" s="259"/>
      <c r="F58" s="259"/>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9"/>
    </row>
    <row r="59" spans="1:30" s="141" customFormat="1" ht="65">
      <c r="A59" s="428" t="s">
        <v>195</v>
      </c>
      <c r="B59" s="259"/>
      <c r="C59" s="259"/>
      <c r="D59" s="259"/>
      <c r="E59" s="259"/>
      <c r="F59" s="259"/>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9"/>
    </row>
    <row r="60" spans="1:30" s="141" customFormat="1">
      <c r="A60" s="429" t="s">
        <v>500</v>
      </c>
      <c r="B60" s="259"/>
      <c r="C60" s="259"/>
      <c r="D60" s="259"/>
      <c r="E60" s="259"/>
      <c r="F60" s="259"/>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9"/>
    </row>
    <row r="61" spans="1:30" s="140" customFormat="1" ht="14">
      <c r="A61" s="430" t="s">
        <v>330</v>
      </c>
      <c r="B61" s="431"/>
      <c r="C61" s="431"/>
      <c r="D61" s="431"/>
      <c r="E61" s="431"/>
      <c r="F61" s="155"/>
      <c r="G61" s="432" t="s">
        <v>331</v>
      </c>
      <c r="H61" s="433" t="s">
        <v>417</v>
      </c>
      <c r="I61" s="433"/>
      <c r="J61" s="433"/>
      <c r="K61" s="433"/>
      <c r="L61" s="433"/>
      <c r="M61" s="433"/>
      <c r="N61" s="433"/>
      <c r="O61" s="433"/>
      <c r="P61" s="433"/>
      <c r="Q61" s="433"/>
      <c r="R61" s="433"/>
      <c r="S61" s="433"/>
      <c r="T61" s="433"/>
      <c r="U61" s="433"/>
      <c r="V61" s="433"/>
      <c r="W61" s="433"/>
      <c r="X61" s="433"/>
      <c r="Y61" s="433"/>
      <c r="Z61" s="433"/>
      <c r="AA61" s="433"/>
      <c r="AB61" s="433"/>
      <c r="AC61" s="433"/>
      <c r="AD61" s="434"/>
    </row>
    <row r="62" spans="1:30" s="140" customFormat="1">
      <c r="A62" s="435" t="s">
        <v>280</v>
      </c>
      <c r="B62" s="325" t="s">
        <v>674</v>
      </c>
      <c r="C62" s="436" t="s">
        <v>650</v>
      </c>
      <c r="D62" s="170" t="s">
        <v>674</v>
      </c>
      <c r="E62" s="436" t="s">
        <v>401</v>
      </c>
      <c r="F62" s="155"/>
      <c r="G62" s="433" t="s">
        <v>339</v>
      </c>
      <c r="H62" s="171"/>
      <c r="I62" s="172"/>
      <c r="J62" s="173"/>
      <c r="K62" s="433"/>
      <c r="L62" s="433"/>
      <c r="M62" s="433"/>
      <c r="N62" s="433"/>
      <c r="O62" s="433"/>
      <c r="P62" s="433"/>
      <c r="Q62" s="433"/>
      <c r="R62" s="433"/>
      <c r="S62" s="433"/>
      <c r="T62" s="433"/>
      <c r="U62" s="433"/>
      <c r="V62" s="433"/>
      <c r="W62" s="433"/>
      <c r="X62" s="433"/>
      <c r="Y62" s="433"/>
      <c r="Z62" s="433"/>
      <c r="AA62" s="433"/>
      <c r="AB62" s="433"/>
      <c r="AC62" s="433"/>
      <c r="AD62" s="434"/>
    </row>
    <row r="63" spans="1:30" s="140" customFormat="1">
      <c r="A63" s="435" t="s">
        <v>281</v>
      </c>
      <c r="B63" s="325" t="s">
        <v>674</v>
      </c>
      <c r="C63" s="436" t="s">
        <v>650</v>
      </c>
      <c r="D63" s="174" t="s">
        <v>674</v>
      </c>
      <c r="E63" s="436" t="s">
        <v>401</v>
      </c>
      <c r="F63" s="155"/>
      <c r="G63" s="433" t="s">
        <v>432</v>
      </c>
      <c r="H63" s="175"/>
      <c r="I63" s="157"/>
      <c r="J63" s="176"/>
      <c r="K63" s="433"/>
      <c r="L63" s="433"/>
      <c r="M63" s="433"/>
      <c r="N63" s="433"/>
      <c r="O63" s="433"/>
      <c r="P63" s="433"/>
      <c r="Q63" s="433"/>
      <c r="R63" s="433"/>
      <c r="S63" s="433"/>
      <c r="T63" s="433"/>
      <c r="U63" s="433"/>
      <c r="V63" s="433"/>
      <c r="W63" s="433"/>
      <c r="X63" s="433"/>
      <c r="Y63" s="433"/>
      <c r="Z63" s="433"/>
      <c r="AA63" s="433"/>
      <c r="AB63" s="433"/>
      <c r="AC63" s="433"/>
      <c r="AD63" s="434"/>
    </row>
    <row r="64" spans="1:30" s="140" customFormat="1">
      <c r="A64" s="435" t="s">
        <v>282</v>
      </c>
      <c r="B64" s="325" t="s">
        <v>674</v>
      </c>
      <c r="C64" s="436" t="s">
        <v>650</v>
      </c>
      <c r="D64" s="174" t="s">
        <v>674</v>
      </c>
      <c r="E64" s="436" t="s">
        <v>401</v>
      </c>
      <c r="F64" s="155"/>
      <c r="G64" s="433" t="s">
        <v>339</v>
      </c>
      <c r="H64" s="175"/>
      <c r="I64" s="157"/>
      <c r="J64" s="176"/>
      <c r="K64" s="433"/>
      <c r="L64" s="433"/>
      <c r="M64" s="433"/>
      <c r="N64" s="433"/>
      <c r="O64" s="433"/>
      <c r="P64" s="433"/>
      <c r="Q64" s="433"/>
      <c r="R64" s="433"/>
      <c r="S64" s="433"/>
      <c r="T64" s="433"/>
      <c r="U64" s="433"/>
      <c r="V64" s="433"/>
      <c r="W64" s="433"/>
      <c r="X64" s="433"/>
      <c r="Y64" s="433"/>
      <c r="Z64" s="433"/>
      <c r="AA64" s="433"/>
      <c r="AB64" s="433"/>
      <c r="AC64" s="433"/>
      <c r="AD64" s="434"/>
    </row>
    <row r="65" spans="1:30" s="140" customFormat="1">
      <c r="A65" s="435" t="s">
        <v>283</v>
      </c>
      <c r="B65" s="325" t="s">
        <v>674</v>
      </c>
      <c r="C65" s="436" t="s">
        <v>650</v>
      </c>
      <c r="D65" s="174" t="s">
        <v>674</v>
      </c>
      <c r="E65" s="436" t="s">
        <v>401</v>
      </c>
      <c r="F65" s="155"/>
      <c r="G65" s="433" t="s">
        <v>432</v>
      </c>
      <c r="H65" s="175"/>
      <c r="I65" s="157"/>
      <c r="J65" s="176"/>
      <c r="K65" s="433"/>
      <c r="L65" s="433"/>
      <c r="M65" s="433"/>
      <c r="N65" s="433"/>
      <c r="O65" s="433"/>
      <c r="P65" s="433"/>
      <c r="Q65" s="433"/>
      <c r="R65" s="433"/>
      <c r="S65" s="433"/>
      <c r="T65" s="433"/>
      <c r="U65" s="433"/>
      <c r="V65" s="433"/>
      <c r="W65" s="433"/>
      <c r="X65" s="433"/>
      <c r="Y65" s="433"/>
      <c r="Z65" s="433"/>
      <c r="AA65" s="433"/>
      <c r="AB65" s="433"/>
      <c r="AC65" s="433"/>
      <c r="AD65" s="434"/>
    </row>
    <row r="66" spans="1:30" s="140" customFormat="1">
      <c r="A66" s="435" t="s">
        <v>286</v>
      </c>
      <c r="B66" s="325" t="s">
        <v>674</v>
      </c>
      <c r="C66" s="436" t="s">
        <v>650</v>
      </c>
      <c r="D66" s="174" t="s">
        <v>674</v>
      </c>
      <c r="E66" s="436" t="s">
        <v>401</v>
      </c>
      <c r="F66" s="155"/>
      <c r="G66" s="433" t="s">
        <v>432</v>
      </c>
      <c r="H66" s="175"/>
      <c r="I66" s="157"/>
      <c r="J66" s="176"/>
      <c r="K66" s="433"/>
      <c r="L66" s="433"/>
      <c r="M66" s="433"/>
      <c r="N66" s="433"/>
      <c r="O66" s="433"/>
      <c r="P66" s="433"/>
      <c r="Q66" s="433"/>
      <c r="R66" s="433"/>
      <c r="S66" s="433"/>
      <c r="T66" s="433"/>
      <c r="U66" s="433"/>
      <c r="V66" s="433"/>
      <c r="W66" s="433"/>
      <c r="X66" s="433"/>
      <c r="Y66" s="433"/>
      <c r="Z66" s="433"/>
      <c r="AA66" s="433"/>
      <c r="AB66" s="433"/>
      <c r="AC66" s="433"/>
      <c r="AD66" s="434"/>
    </row>
    <row r="67" spans="1:30" s="140" customFormat="1">
      <c r="A67" s="435" t="s">
        <v>555</v>
      </c>
      <c r="B67" s="325" t="s">
        <v>674</v>
      </c>
      <c r="C67" s="436" t="s">
        <v>650</v>
      </c>
      <c r="D67" s="174" t="s">
        <v>674</v>
      </c>
      <c r="E67" s="436" t="s">
        <v>401</v>
      </c>
      <c r="F67" s="155"/>
      <c r="G67" s="433" t="s">
        <v>432</v>
      </c>
      <c r="H67" s="175"/>
      <c r="I67" s="157"/>
      <c r="J67" s="176"/>
      <c r="K67" s="433"/>
      <c r="L67" s="433"/>
      <c r="M67" s="433"/>
      <c r="N67" s="433"/>
      <c r="O67" s="433"/>
      <c r="P67" s="433"/>
      <c r="Q67" s="433"/>
      <c r="R67" s="433"/>
      <c r="S67" s="433"/>
      <c r="T67" s="433"/>
      <c r="U67" s="433"/>
      <c r="V67" s="433"/>
      <c r="W67" s="433"/>
      <c r="X67" s="433"/>
      <c r="Y67" s="433"/>
      <c r="Z67" s="433"/>
      <c r="AA67" s="433"/>
      <c r="AB67" s="433"/>
      <c r="AC67" s="433"/>
      <c r="AD67" s="434"/>
    </row>
    <row r="68" spans="1:30" s="140" customFormat="1">
      <c r="A68" s="435" t="s">
        <v>556</v>
      </c>
      <c r="B68" s="325" t="s">
        <v>674</v>
      </c>
      <c r="C68" s="436" t="s">
        <v>650</v>
      </c>
      <c r="D68" s="174" t="s">
        <v>674</v>
      </c>
      <c r="E68" s="436" t="s">
        <v>401</v>
      </c>
      <c r="F68" s="155"/>
      <c r="G68" s="433" t="s">
        <v>339</v>
      </c>
      <c r="H68" s="175"/>
      <c r="I68" s="157"/>
      <c r="J68" s="176"/>
      <c r="K68" s="433"/>
      <c r="L68" s="433"/>
      <c r="M68" s="433"/>
      <c r="N68" s="433"/>
      <c r="O68" s="433"/>
      <c r="P68" s="433"/>
      <c r="Q68" s="433"/>
      <c r="R68" s="433"/>
      <c r="S68" s="433"/>
      <c r="T68" s="433"/>
      <c r="U68" s="433"/>
      <c r="V68" s="433"/>
      <c r="W68" s="433"/>
      <c r="X68" s="433"/>
      <c r="Y68" s="433"/>
      <c r="Z68" s="433"/>
      <c r="AA68" s="433"/>
      <c r="AB68" s="433"/>
      <c r="AC68" s="433"/>
      <c r="AD68" s="434"/>
    </row>
    <row r="69" spans="1:30" s="140" customFormat="1">
      <c r="A69" s="435" t="s">
        <v>530</v>
      </c>
      <c r="B69" s="325" t="s">
        <v>674</v>
      </c>
      <c r="C69" s="436" t="s">
        <v>650</v>
      </c>
      <c r="D69" s="174" t="s">
        <v>674</v>
      </c>
      <c r="E69" s="436" t="s">
        <v>401</v>
      </c>
      <c r="F69" s="155"/>
      <c r="G69" s="433" t="s">
        <v>432</v>
      </c>
      <c r="H69" s="175"/>
      <c r="I69" s="157"/>
      <c r="J69" s="176"/>
      <c r="K69" s="433"/>
      <c r="L69" s="433"/>
      <c r="M69" s="433"/>
      <c r="N69" s="433"/>
      <c r="O69" s="433"/>
      <c r="P69" s="433"/>
      <c r="Q69" s="433"/>
      <c r="R69" s="433"/>
      <c r="S69" s="433"/>
      <c r="T69" s="433"/>
      <c r="U69" s="433"/>
      <c r="V69" s="433"/>
      <c r="W69" s="433"/>
      <c r="X69" s="433"/>
      <c r="Y69" s="433"/>
      <c r="Z69" s="433"/>
      <c r="AA69" s="433"/>
      <c r="AB69" s="433"/>
      <c r="AC69" s="433"/>
      <c r="AD69" s="434"/>
    </row>
    <row r="70" spans="1:30" s="140" customFormat="1">
      <c r="A70" s="435" t="s">
        <v>531</v>
      </c>
      <c r="B70" s="325" t="s">
        <v>674</v>
      </c>
      <c r="C70" s="436" t="s">
        <v>650</v>
      </c>
      <c r="D70" s="174" t="s">
        <v>674</v>
      </c>
      <c r="E70" s="436" t="s">
        <v>401</v>
      </c>
      <c r="F70" s="155"/>
      <c r="G70" s="433" t="s">
        <v>432</v>
      </c>
      <c r="H70" s="175"/>
      <c r="I70" s="157"/>
      <c r="J70" s="176"/>
      <c r="K70" s="433"/>
      <c r="L70" s="433"/>
      <c r="M70" s="433"/>
      <c r="N70" s="433"/>
      <c r="O70" s="433"/>
      <c r="P70" s="433"/>
      <c r="Q70" s="433"/>
      <c r="R70" s="433"/>
      <c r="S70" s="433"/>
      <c r="T70" s="433"/>
      <c r="U70" s="433"/>
      <c r="V70" s="433"/>
      <c r="W70" s="433"/>
      <c r="X70" s="433"/>
      <c r="Y70" s="433"/>
      <c r="Z70" s="433"/>
      <c r="AA70" s="433"/>
      <c r="AB70" s="433"/>
      <c r="AC70" s="433"/>
      <c r="AD70" s="434"/>
    </row>
    <row r="71" spans="1:30" s="140" customFormat="1">
      <c r="A71" s="435" t="s">
        <v>648</v>
      </c>
      <c r="B71" s="325" t="s">
        <v>674</v>
      </c>
      <c r="C71" s="436" t="s">
        <v>650</v>
      </c>
      <c r="D71" s="174" t="s">
        <v>674</v>
      </c>
      <c r="E71" s="436" t="s">
        <v>401</v>
      </c>
      <c r="F71" s="155"/>
      <c r="G71" s="433" t="s">
        <v>432</v>
      </c>
      <c r="H71" s="177"/>
      <c r="I71" s="178"/>
      <c r="J71" s="179"/>
      <c r="K71" s="433"/>
      <c r="L71" s="433"/>
      <c r="M71" s="433"/>
      <c r="N71" s="433"/>
      <c r="O71" s="433"/>
      <c r="P71" s="433"/>
      <c r="Q71" s="433"/>
      <c r="R71" s="433"/>
      <c r="S71" s="433"/>
      <c r="T71" s="433"/>
      <c r="U71" s="433"/>
      <c r="V71" s="433"/>
      <c r="W71" s="433"/>
      <c r="X71" s="433"/>
      <c r="Y71" s="433"/>
      <c r="Z71" s="433"/>
      <c r="AA71" s="433"/>
      <c r="AB71" s="433"/>
      <c r="AC71" s="433"/>
      <c r="AD71" s="434"/>
    </row>
    <row r="72" spans="1:30">
      <c r="A72" s="437"/>
      <c r="B72" s="366"/>
      <c r="C72" s="366"/>
      <c r="D72" s="366"/>
      <c r="E72" s="366"/>
      <c r="F72" s="366"/>
      <c r="G72" s="438"/>
      <c r="H72" s="438"/>
      <c r="I72" s="438"/>
      <c r="J72" s="438"/>
      <c r="K72" s="438"/>
      <c r="L72" s="438"/>
      <c r="M72" s="438"/>
      <c r="N72" s="438"/>
      <c r="O72" s="438"/>
      <c r="P72" s="438"/>
      <c r="Q72" s="438"/>
      <c r="R72" s="438"/>
      <c r="S72" s="438"/>
      <c r="T72" s="438"/>
      <c r="U72" s="438"/>
      <c r="V72" s="438"/>
      <c r="W72" s="438"/>
      <c r="X72" s="438"/>
      <c r="Y72" s="438"/>
      <c r="Z72" s="438"/>
      <c r="AA72" s="438"/>
      <c r="AB72" s="438"/>
      <c r="AC72" s="438"/>
      <c r="AD72" s="439"/>
    </row>
    <row r="73" spans="1:30">
      <c r="A73" s="437"/>
      <c r="B73" s="366"/>
      <c r="C73" s="366"/>
      <c r="D73" s="366"/>
      <c r="E73" s="366"/>
      <c r="F73" s="366"/>
      <c r="G73" s="438"/>
      <c r="H73" s="438"/>
      <c r="I73" s="438"/>
      <c r="J73" s="438"/>
      <c r="K73" s="438"/>
      <c r="L73" s="438"/>
      <c r="M73" s="438"/>
      <c r="N73" s="438"/>
      <c r="O73" s="438"/>
      <c r="P73" s="438"/>
      <c r="Q73" s="438"/>
      <c r="R73" s="438"/>
      <c r="S73" s="438"/>
      <c r="T73" s="438"/>
      <c r="U73" s="438"/>
      <c r="V73" s="438"/>
      <c r="W73" s="438"/>
      <c r="X73" s="438"/>
      <c r="Y73" s="438"/>
      <c r="Z73" s="438"/>
      <c r="AA73" s="438"/>
      <c r="AB73" s="438"/>
      <c r="AC73" s="438"/>
      <c r="AD73" s="439"/>
    </row>
    <row r="74" spans="1:30" s="140" customFormat="1">
      <c r="A74" s="440" t="s">
        <v>616</v>
      </c>
      <c r="B74" s="180" t="str">
        <f>+B196</f>
        <v>BOX</v>
      </c>
      <c r="C74" s="436" t="s">
        <v>617</v>
      </c>
      <c r="D74" s="181"/>
      <c r="E74" s="155"/>
      <c r="F74" s="155"/>
      <c r="G74" s="433" t="s">
        <v>498</v>
      </c>
      <c r="H74" s="433"/>
      <c r="I74" s="433"/>
      <c r="J74" s="433"/>
      <c r="K74" s="433"/>
      <c r="L74" s="433"/>
      <c r="M74" s="433"/>
      <c r="N74" s="433"/>
      <c r="O74" s="433"/>
      <c r="P74" s="433"/>
      <c r="Q74" s="433"/>
      <c r="R74" s="433"/>
      <c r="S74" s="433"/>
      <c r="T74" s="433"/>
      <c r="U74" s="433"/>
      <c r="V74" s="433"/>
      <c r="W74" s="433"/>
      <c r="X74" s="433"/>
      <c r="Y74" s="433"/>
      <c r="Z74" s="433"/>
      <c r="AA74" s="433"/>
      <c r="AB74" s="433"/>
      <c r="AC74" s="433"/>
      <c r="AD74" s="434"/>
    </row>
    <row r="75" spans="1:30" s="140" customFormat="1">
      <c r="A75" s="440"/>
      <c r="B75" s="436"/>
      <c r="C75" s="436"/>
      <c r="D75" s="155"/>
      <c r="E75" s="155"/>
      <c r="F75" s="155"/>
      <c r="G75" s="433"/>
      <c r="H75" s="433"/>
      <c r="I75" s="433"/>
      <c r="J75" s="433"/>
      <c r="K75" s="433"/>
      <c r="L75" s="433"/>
      <c r="M75" s="433"/>
      <c r="N75" s="433"/>
      <c r="O75" s="433"/>
      <c r="P75" s="433"/>
      <c r="Q75" s="433"/>
      <c r="R75" s="433"/>
      <c r="S75" s="433"/>
      <c r="T75" s="433"/>
      <c r="U75" s="433"/>
      <c r="V75" s="433"/>
      <c r="W75" s="433"/>
      <c r="X75" s="433"/>
      <c r="Y75" s="433"/>
      <c r="Z75" s="433"/>
      <c r="AA75" s="433"/>
      <c r="AB75" s="433"/>
      <c r="AC75" s="433"/>
      <c r="AD75" s="434"/>
    </row>
    <row r="76" spans="1:30" s="140" customFormat="1">
      <c r="A76" s="440" t="s">
        <v>691</v>
      </c>
      <c r="B76" s="180" t="e">
        <f>+B198</f>
        <v>#VALUE!</v>
      </c>
      <c r="C76" s="155" t="s">
        <v>499</v>
      </c>
      <c r="D76" s="436" t="s">
        <v>526</v>
      </c>
      <c r="E76" s="155"/>
      <c r="F76" s="155"/>
      <c r="G76" s="433" t="s">
        <v>362</v>
      </c>
      <c r="H76" s="433"/>
      <c r="I76" s="433"/>
      <c r="J76" s="433"/>
      <c r="K76" s="433"/>
      <c r="L76" s="433"/>
      <c r="M76" s="433"/>
      <c r="N76" s="433"/>
      <c r="O76" s="433"/>
      <c r="P76" s="433"/>
      <c r="Q76" s="433"/>
      <c r="R76" s="433"/>
      <c r="S76" s="433"/>
      <c r="T76" s="433"/>
      <c r="U76" s="433"/>
      <c r="V76" s="433"/>
      <c r="W76" s="433"/>
      <c r="X76" s="433"/>
      <c r="Y76" s="433"/>
      <c r="Z76" s="433"/>
      <c r="AA76" s="433"/>
      <c r="AB76" s="433"/>
      <c r="AC76" s="433"/>
      <c r="AD76" s="434"/>
    </row>
    <row r="77" spans="1:30" s="140" customFormat="1">
      <c r="A77" s="440"/>
      <c r="B77" s="436"/>
      <c r="C77" s="436"/>
      <c r="D77" s="155"/>
      <c r="E77" s="155"/>
      <c r="F77" s="155"/>
      <c r="G77" s="433"/>
      <c r="H77" s="433"/>
      <c r="I77" s="433"/>
      <c r="J77" s="433"/>
      <c r="K77" s="433"/>
      <c r="L77" s="433"/>
      <c r="M77" s="433"/>
      <c r="N77" s="433"/>
      <c r="O77" s="433"/>
      <c r="P77" s="433"/>
      <c r="Q77" s="433"/>
      <c r="R77" s="433"/>
      <c r="S77" s="433"/>
      <c r="T77" s="433"/>
      <c r="U77" s="433"/>
      <c r="V77" s="433"/>
      <c r="W77" s="433"/>
      <c r="X77" s="433"/>
      <c r="Y77" s="433"/>
      <c r="Z77" s="433"/>
      <c r="AA77" s="433"/>
      <c r="AB77" s="433"/>
      <c r="AC77" s="433"/>
      <c r="AD77" s="434"/>
    </row>
    <row r="78" spans="1:30" s="141" customFormat="1">
      <c r="A78" s="440" t="s">
        <v>421</v>
      </c>
      <c r="B78" s="180" t="e">
        <f>+B194</f>
        <v>#DIV/0!</v>
      </c>
      <c r="C78" s="436" t="s">
        <v>584</v>
      </c>
      <c r="D78" s="436" t="s">
        <v>585</v>
      </c>
      <c r="E78" s="155"/>
      <c r="F78" s="259"/>
      <c r="G78" s="441" t="s">
        <v>422</v>
      </c>
      <c r="H78" s="418"/>
      <c r="I78" s="418"/>
      <c r="J78" s="418"/>
      <c r="K78" s="418"/>
      <c r="L78" s="418"/>
      <c r="M78" s="418"/>
      <c r="N78" s="418"/>
      <c r="O78" s="418"/>
      <c r="P78" s="418"/>
      <c r="Q78" s="418"/>
      <c r="R78" s="418"/>
      <c r="S78" s="418"/>
      <c r="T78" s="418"/>
      <c r="U78" s="418"/>
      <c r="V78" s="418"/>
      <c r="W78" s="418"/>
      <c r="X78" s="418"/>
      <c r="Y78" s="418"/>
      <c r="Z78" s="418"/>
      <c r="AA78" s="418"/>
      <c r="AB78" s="418"/>
      <c r="AC78" s="418"/>
      <c r="AD78" s="419"/>
    </row>
    <row r="79" spans="1:30" s="141" customFormat="1">
      <c r="A79" s="240"/>
      <c r="B79" s="167"/>
      <c r="C79" s="422"/>
      <c r="D79" s="422"/>
      <c r="E79" s="259"/>
      <c r="F79" s="259"/>
      <c r="G79" s="418" t="s">
        <v>498</v>
      </c>
      <c r="H79" s="418"/>
      <c r="I79" s="418"/>
      <c r="J79" s="418"/>
      <c r="K79" s="418"/>
      <c r="L79" s="418"/>
      <c r="M79" s="418"/>
      <c r="N79" s="418"/>
      <c r="O79" s="418"/>
      <c r="P79" s="418"/>
      <c r="Q79" s="418"/>
      <c r="R79" s="418"/>
      <c r="S79" s="418"/>
      <c r="T79" s="418"/>
      <c r="U79" s="418"/>
      <c r="V79" s="418"/>
      <c r="W79" s="418"/>
      <c r="X79" s="418"/>
      <c r="Y79" s="418"/>
      <c r="Z79" s="418"/>
      <c r="AA79" s="418"/>
      <c r="AB79" s="418"/>
      <c r="AC79" s="418"/>
      <c r="AD79" s="419"/>
    </row>
    <row r="80" spans="1:30" s="142" customFormat="1" ht="15">
      <c r="A80" s="240" t="s">
        <v>590</v>
      </c>
      <c r="B80" s="167" t="e">
        <f>+B330</f>
        <v>#DIV/0!</v>
      </c>
      <c r="C80" s="422" t="s">
        <v>423</v>
      </c>
      <c r="D80" s="422" t="s">
        <v>585</v>
      </c>
      <c r="E80" s="259"/>
      <c r="F80" s="233"/>
      <c r="G80" s="442" t="s">
        <v>538</v>
      </c>
      <c r="H80" s="390"/>
      <c r="I80" s="390"/>
      <c r="J80" s="390"/>
      <c r="K80" s="390"/>
      <c r="L80" s="390"/>
      <c r="M80" s="390"/>
      <c r="N80" s="390"/>
      <c r="O80" s="390"/>
      <c r="P80" s="390"/>
      <c r="Q80" s="390"/>
      <c r="R80" s="390"/>
      <c r="S80" s="390"/>
      <c r="T80" s="390"/>
      <c r="U80" s="390"/>
      <c r="V80" s="390"/>
      <c r="W80" s="390"/>
      <c r="X80" s="390"/>
      <c r="Y80" s="390"/>
      <c r="Z80" s="390"/>
      <c r="AA80" s="390"/>
      <c r="AB80" s="390"/>
      <c r="AC80" s="390"/>
      <c r="AD80" s="443"/>
    </row>
    <row r="81" spans="1:30" s="142" customFormat="1" ht="15">
      <c r="A81" s="444"/>
      <c r="B81" s="182" t="e">
        <f>+B331</f>
        <v>#DIV/0!</v>
      </c>
      <c r="C81" s="445" t="s">
        <v>424</v>
      </c>
      <c r="D81" s="445" t="s">
        <v>585</v>
      </c>
      <c r="E81" s="233"/>
      <c r="F81" s="233"/>
      <c r="G81" s="390" t="s">
        <v>346</v>
      </c>
      <c r="H81" s="390"/>
      <c r="I81" s="390"/>
      <c r="J81" s="390"/>
      <c r="K81" s="390"/>
      <c r="L81" s="390"/>
      <c r="M81" s="390"/>
      <c r="N81" s="390"/>
      <c r="O81" s="390"/>
      <c r="P81" s="390"/>
      <c r="Q81" s="390"/>
      <c r="R81" s="390"/>
      <c r="S81" s="390"/>
      <c r="T81" s="390"/>
      <c r="U81" s="390"/>
      <c r="V81" s="390"/>
      <c r="W81" s="390"/>
      <c r="X81" s="390"/>
      <c r="Y81" s="390"/>
      <c r="Z81" s="390"/>
      <c r="AA81" s="390"/>
      <c r="AB81" s="390"/>
      <c r="AC81" s="390"/>
      <c r="AD81" s="443"/>
    </row>
    <row r="82" spans="1:30" s="142" customFormat="1" ht="15">
      <c r="A82" s="444"/>
      <c r="B82" s="182" t="e">
        <f>+B332</f>
        <v>#DIV/0!</v>
      </c>
      <c r="C82" s="445" t="s">
        <v>887</v>
      </c>
      <c r="D82" s="445" t="s">
        <v>585</v>
      </c>
      <c r="E82" s="233"/>
      <c r="F82" s="233"/>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c r="AD82" s="443"/>
    </row>
    <row r="83" spans="1:30" s="142" customFormat="1">
      <c r="A83" s="444"/>
      <c r="B83" s="445"/>
      <c r="C83" s="233"/>
      <c r="D83" s="445"/>
      <c r="E83" s="233"/>
      <c r="F83" s="233"/>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443"/>
    </row>
    <row r="84" spans="1:30" s="145" customFormat="1" ht="15">
      <c r="A84" s="444" t="s">
        <v>587</v>
      </c>
      <c r="B84" s="182">
        <f>+B348</f>
        <v>0</v>
      </c>
      <c r="C84" s="445" t="s">
        <v>425</v>
      </c>
      <c r="D84" s="445" t="s">
        <v>585</v>
      </c>
      <c r="E84" s="233"/>
      <c r="F84" s="235"/>
      <c r="G84" s="446" t="s">
        <v>520</v>
      </c>
      <c r="H84" s="447"/>
      <c r="I84" s="447"/>
      <c r="J84" s="447"/>
      <c r="K84" s="447"/>
      <c r="L84" s="447"/>
      <c r="M84" s="447"/>
      <c r="N84" s="447"/>
      <c r="O84" s="447"/>
      <c r="P84" s="447"/>
      <c r="Q84" s="447"/>
      <c r="R84" s="447"/>
      <c r="S84" s="447"/>
      <c r="T84" s="447"/>
      <c r="U84" s="447"/>
      <c r="V84" s="447"/>
      <c r="W84" s="447"/>
      <c r="X84" s="447"/>
      <c r="Y84" s="447"/>
      <c r="Z84" s="447"/>
      <c r="AA84" s="447"/>
      <c r="AB84" s="447"/>
      <c r="AC84" s="447"/>
      <c r="AD84" s="448"/>
    </row>
    <row r="85" spans="1:30" s="145" customFormat="1">
      <c r="A85" s="449"/>
      <c r="B85" s="235"/>
      <c r="C85" s="450"/>
      <c r="D85" s="235"/>
      <c r="E85" s="450"/>
      <c r="F85" s="235"/>
      <c r="G85" s="447" t="s">
        <v>336</v>
      </c>
      <c r="H85" s="451"/>
      <c r="I85" s="447"/>
      <c r="J85" s="447"/>
      <c r="K85" s="447"/>
      <c r="L85" s="447"/>
      <c r="M85" s="447"/>
      <c r="N85" s="447"/>
      <c r="O85" s="447"/>
      <c r="P85" s="447"/>
      <c r="Q85" s="447"/>
      <c r="R85" s="447"/>
      <c r="S85" s="447"/>
      <c r="T85" s="447"/>
      <c r="U85" s="447"/>
      <c r="V85" s="447"/>
      <c r="W85" s="447"/>
      <c r="X85" s="447"/>
      <c r="Y85" s="447"/>
      <c r="Z85" s="447"/>
      <c r="AA85" s="447"/>
      <c r="AB85" s="447"/>
      <c r="AC85" s="447"/>
      <c r="AD85" s="448"/>
    </row>
    <row r="86" spans="1:30" s="145" customFormat="1">
      <c r="A86" s="452" t="s">
        <v>178</v>
      </c>
      <c r="B86" s="183" t="s">
        <v>757</v>
      </c>
      <c r="C86" s="450" t="s">
        <v>650</v>
      </c>
      <c r="D86" s="183" t="s">
        <v>757</v>
      </c>
      <c r="E86" s="450" t="s">
        <v>651</v>
      </c>
      <c r="F86" s="235"/>
      <c r="G86" s="417"/>
      <c r="H86" s="447"/>
      <c r="I86" s="447"/>
      <c r="J86" s="447"/>
      <c r="K86" s="447"/>
      <c r="L86" s="447"/>
      <c r="M86" s="447"/>
      <c r="N86" s="447"/>
      <c r="O86" s="447"/>
      <c r="P86" s="447"/>
      <c r="Q86" s="447"/>
      <c r="R86" s="447"/>
      <c r="S86" s="447"/>
      <c r="T86" s="447"/>
      <c r="U86" s="447"/>
      <c r="V86" s="447"/>
      <c r="W86" s="447"/>
      <c r="X86" s="447"/>
      <c r="Y86" s="447"/>
      <c r="Z86" s="447"/>
      <c r="AA86" s="447"/>
      <c r="AB86" s="447"/>
      <c r="AC86" s="447"/>
      <c r="AD86" s="448"/>
    </row>
    <row r="87" spans="1:30" s="145" customFormat="1">
      <c r="A87" s="737" t="s">
        <v>59</v>
      </c>
      <c r="B87" s="738"/>
      <c r="C87" s="266"/>
      <c r="D87" s="266"/>
      <c r="E87" s="266"/>
      <c r="F87" s="266"/>
      <c r="G87" s="737"/>
      <c r="H87" s="266"/>
      <c r="I87" s="266"/>
      <c r="J87" s="266"/>
      <c r="K87" s="266"/>
      <c r="L87" s="266"/>
      <c r="M87" s="266"/>
      <c r="N87" s="266"/>
      <c r="O87" s="266"/>
      <c r="P87" s="266"/>
      <c r="Q87" s="266"/>
      <c r="R87" s="266"/>
      <c r="S87" s="266"/>
      <c r="T87" s="447"/>
      <c r="U87" s="447"/>
      <c r="V87" s="447"/>
      <c r="W87" s="447"/>
      <c r="X87" s="447"/>
      <c r="Y87" s="447"/>
      <c r="Z87" s="447"/>
      <c r="AA87" s="447"/>
      <c r="AB87" s="447"/>
      <c r="AC87" s="447"/>
      <c r="AD87" s="448"/>
    </row>
    <row r="88" spans="1:30" s="138" customFormat="1">
      <c r="A88" s="452" t="s">
        <v>180</v>
      </c>
      <c r="B88" s="314" t="s">
        <v>387</v>
      </c>
      <c r="C88" s="235"/>
      <c r="D88" s="235"/>
      <c r="E88" s="235"/>
      <c r="F88" s="296"/>
      <c r="G88" s="454" t="s">
        <v>60</v>
      </c>
      <c r="H88" s="455"/>
      <c r="I88" s="455"/>
      <c r="J88" s="455"/>
      <c r="K88" s="455"/>
      <c r="L88" s="455"/>
      <c r="M88" s="455"/>
      <c r="N88" s="455"/>
      <c r="O88" s="455"/>
      <c r="P88" s="455"/>
      <c r="Q88" s="455"/>
      <c r="R88" s="455"/>
      <c r="S88" s="455"/>
      <c r="T88" s="455"/>
      <c r="U88" s="455"/>
      <c r="V88" s="455"/>
      <c r="W88" s="455"/>
      <c r="X88" s="455"/>
      <c r="Y88" s="455"/>
      <c r="Z88" s="455"/>
      <c r="AA88" s="455"/>
      <c r="AB88" s="455"/>
      <c r="AC88" s="455"/>
      <c r="AD88" s="456"/>
    </row>
    <row r="89" spans="1:30" s="140" customFormat="1">
      <c r="A89" s="452"/>
      <c r="B89" s="184"/>
      <c r="C89" s="296"/>
      <c r="D89" s="296"/>
      <c r="E89" s="296"/>
      <c r="F89" s="155"/>
      <c r="G89" s="454" t="s">
        <v>61</v>
      </c>
      <c r="H89" s="433"/>
      <c r="I89" s="433"/>
      <c r="J89" s="433"/>
      <c r="K89" s="433"/>
      <c r="L89" s="433"/>
      <c r="M89" s="433"/>
      <c r="N89" s="433"/>
      <c r="O89" s="433"/>
      <c r="P89" s="433"/>
      <c r="Q89" s="433"/>
      <c r="R89" s="433"/>
      <c r="S89" s="433"/>
      <c r="T89" s="433"/>
      <c r="U89" s="433"/>
      <c r="V89" s="433"/>
      <c r="W89" s="433"/>
      <c r="X89" s="433"/>
      <c r="Y89" s="433"/>
      <c r="Z89" s="433"/>
      <c r="AA89" s="433"/>
      <c r="AB89" s="433"/>
      <c r="AC89" s="433"/>
      <c r="AD89" s="434"/>
    </row>
    <row r="90" spans="1:30" s="141" customFormat="1">
      <c r="A90" s="452"/>
      <c r="B90" s="436"/>
      <c r="C90" s="457"/>
      <c r="D90" s="259"/>
      <c r="E90" s="259"/>
      <c r="F90" s="259"/>
      <c r="G90" s="458"/>
      <c r="H90" s="418"/>
      <c r="I90" s="418"/>
      <c r="J90" s="418"/>
      <c r="K90" s="418"/>
      <c r="L90" s="418"/>
      <c r="M90" s="418"/>
      <c r="N90" s="418"/>
      <c r="O90" s="418"/>
      <c r="P90" s="418"/>
      <c r="Q90" s="418"/>
      <c r="R90" s="418"/>
      <c r="S90" s="418"/>
      <c r="T90" s="418"/>
      <c r="U90" s="418"/>
      <c r="V90" s="418"/>
      <c r="W90" s="418"/>
      <c r="X90" s="418"/>
      <c r="Y90" s="418"/>
      <c r="Z90" s="418"/>
      <c r="AA90" s="418"/>
      <c r="AB90" s="418"/>
      <c r="AC90" s="418"/>
      <c r="AD90" s="419"/>
    </row>
    <row r="91" spans="1:30" s="141" customFormat="1" ht="15">
      <c r="A91" s="452" t="s">
        <v>181</v>
      </c>
      <c r="B91" s="185" t="str">
        <f>+B431</f>
        <v>only if failed A, B</v>
      </c>
      <c r="C91" s="459" t="s">
        <v>202</v>
      </c>
      <c r="D91" s="422" t="s">
        <v>585</v>
      </c>
      <c r="E91" s="259"/>
      <c r="F91" s="259"/>
      <c r="G91" s="460" t="s">
        <v>200</v>
      </c>
      <c r="H91" s="418"/>
      <c r="I91" s="418"/>
      <c r="J91" s="418"/>
      <c r="K91" s="418"/>
      <c r="L91" s="418"/>
      <c r="M91" s="418"/>
      <c r="N91" s="418"/>
      <c r="O91" s="418"/>
      <c r="P91" s="418"/>
      <c r="Q91" s="418"/>
      <c r="R91" s="418"/>
      <c r="S91" s="418"/>
      <c r="T91" s="418"/>
      <c r="U91" s="418"/>
      <c r="V91" s="418"/>
      <c r="W91" s="418"/>
      <c r="X91" s="418"/>
      <c r="Y91" s="418"/>
      <c r="Z91" s="418"/>
      <c r="AA91" s="418"/>
      <c r="AB91" s="418"/>
      <c r="AC91" s="418"/>
      <c r="AD91" s="419"/>
    </row>
    <row r="92" spans="1:30" s="141" customFormat="1">
      <c r="A92" s="240"/>
      <c r="B92" s="259"/>
      <c r="C92" s="259"/>
      <c r="D92" s="422"/>
      <c r="E92" s="259"/>
      <c r="F92" s="259"/>
      <c r="G92" s="458" t="s">
        <v>201</v>
      </c>
      <c r="H92" s="388"/>
      <c r="I92" s="388"/>
      <c r="J92" s="418"/>
      <c r="K92" s="418"/>
      <c r="L92" s="418"/>
      <c r="M92" s="418"/>
      <c r="N92" s="418"/>
      <c r="O92" s="418"/>
      <c r="P92" s="418"/>
      <c r="Q92" s="418"/>
      <c r="R92" s="418"/>
      <c r="S92" s="418"/>
      <c r="T92" s="418"/>
      <c r="U92" s="418"/>
      <c r="V92" s="418"/>
      <c r="W92" s="418"/>
      <c r="X92" s="418"/>
      <c r="Y92" s="418"/>
      <c r="Z92" s="418"/>
      <c r="AA92" s="418"/>
      <c r="AB92" s="418"/>
      <c r="AC92" s="418"/>
      <c r="AD92" s="419"/>
    </row>
    <row r="93" spans="1:30" s="141" customFormat="1">
      <c r="A93" s="240"/>
      <c r="B93" s="259"/>
      <c r="C93" s="259"/>
      <c r="D93" s="422"/>
      <c r="E93" s="259"/>
      <c r="F93" s="259"/>
      <c r="G93" s="418"/>
      <c r="H93" s="388"/>
      <c r="I93" s="388"/>
      <c r="J93" s="418"/>
      <c r="K93" s="418"/>
      <c r="L93" s="418"/>
      <c r="M93" s="418"/>
      <c r="N93" s="418"/>
      <c r="O93" s="418"/>
      <c r="P93" s="418"/>
      <c r="Q93" s="418"/>
      <c r="R93" s="418"/>
      <c r="S93" s="418"/>
      <c r="T93" s="418"/>
      <c r="U93" s="418"/>
      <c r="V93" s="418"/>
      <c r="W93" s="418"/>
      <c r="X93" s="418"/>
      <c r="Y93" s="418"/>
      <c r="Z93" s="418"/>
      <c r="AA93" s="418"/>
      <c r="AB93" s="418"/>
      <c r="AC93" s="418"/>
      <c r="AD93" s="419"/>
    </row>
    <row r="94" spans="1:30" s="141" customFormat="1" ht="15">
      <c r="A94" s="240" t="s">
        <v>588</v>
      </c>
      <c r="B94" s="167" t="e">
        <f>+B470</f>
        <v>#DIV/0!</v>
      </c>
      <c r="C94" s="422" t="s">
        <v>294</v>
      </c>
      <c r="D94" s="422" t="s">
        <v>585</v>
      </c>
      <c r="E94" s="259"/>
      <c r="F94" s="259"/>
      <c r="G94" s="389" t="s">
        <v>594</v>
      </c>
      <c r="H94" s="418"/>
      <c r="I94" s="418"/>
      <c r="J94" s="418"/>
      <c r="K94" s="418"/>
      <c r="L94" s="418"/>
      <c r="M94" s="418"/>
      <c r="N94" s="418"/>
      <c r="O94" s="418"/>
      <c r="P94" s="418"/>
      <c r="Q94" s="418"/>
      <c r="R94" s="418"/>
      <c r="S94" s="418"/>
      <c r="T94" s="418"/>
      <c r="U94" s="418"/>
      <c r="V94" s="418"/>
      <c r="W94" s="418"/>
      <c r="X94" s="418"/>
      <c r="Y94" s="418"/>
      <c r="Z94" s="418"/>
      <c r="AA94" s="418"/>
      <c r="AB94" s="418"/>
      <c r="AC94" s="418"/>
      <c r="AD94" s="419"/>
    </row>
    <row r="95" spans="1:30" s="141" customFormat="1">
      <c r="A95" s="240"/>
      <c r="B95" s="259"/>
      <c r="C95" s="259"/>
      <c r="D95" s="259"/>
      <c r="E95" s="259"/>
      <c r="F95" s="259"/>
      <c r="G95" s="418" t="s">
        <v>451</v>
      </c>
      <c r="H95" s="418"/>
      <c r="I95" s="418"/>
      <c r="J95" s="418"/>
      <c r="K95" s="418"/>
      <c r="L95" s="418"/>
      <c r="M95" s="418"/>
      <c r="N95" s="418"/>
      <c r="O95" s="418"/>
      <c r="P95" s="418"/>
      <c r="Q95" s="418"/>
      <c r="R95" s="418"/>
      <c r="S95" s="418"/>
      <c r="T95" s="418"/>
      <c r="U95" s="418"/>
      <c r="V95" s="418"/>
      <c r="W95" s="418"/>
      <c r="X95" s="418"/>
      <c r="Y95" s="418"/>
      <c r="Z95" s="418"/>
      <c r="AA95" s="418"/>
      <c r="AB95" s="418"/>
      <c r="AC95" s="418"/>
      <c r="AD95" s="419"/>
    </row>
    <row r="96" spans="1:30" s="141" customFormat="1">
      <c r="A96" s="240"/>
      <c r="B96" s="259"/>
      <c r="C96" s="259"/>
      <c r="D96" s="259"/>
      <c r="E96" s="259"/>
      <c r="F96" s="259"/>
      <c r="G96" s="418"/>
      <c r="H96" s="418"/>
      <c r="I96" s="418"/>
      <c r="J96" s="418"/>
      <c r="K96" s="418"/>
      <c r="L96" s="418"/>
      <c r="M96" s="418"/>
      <c r="N96" s="418"/>
      <c r="O96" s="418"/>
      <c r="P96" s="418"/>
      <c r="Q96" s="418"/>
      <c r="R96" s="418"/>
      <c r="S96" s="418"/>
      <c r="T96" s="418"/>
      <c r="U96" s="418"/>
      <c r="V96" s="418"/>
      <c r="W96" s="418"/>
      <c r="X96" s="418"/>
      <c r="Y96" s="418"/>
      <c r="Z96" s="418"/>
      <c r="AA96" s="418"/>
      <c r="AB96" s="418"/>
      <c r="AC96" s="418"/>
      <c r="AD96" s="419"/>
    </row>
    <row r="97" spans="1:30" s="141" customFormat="1">
      <c r="A97" s="240" t="s">
        <v>454</v>
      </c>
      <c r="B97" s="167">
        <f>IF(SUM(B454:B463)=10,1,0)</f>
        <v>1</v>
      </c>
      <c r="C97" s="422" t="s">
        <v>650</v>
      </c>
      <c r="D97" s="185">
        <f>IF(B97=0,1,0)</f>
        <v>0</v>
      </c>
      <c r="E97" s="422" t="s">
        <v>395</v>
      </c>
      <c r="F97" s="259"/>
      <c r="G97" s="418" t="s">
        <v>580</v>
      </c>
      <c r="H97" s="418"/>
      <c r="I97" s="388"/>
      <c r="J97" s="418"/>
      <c r="K97" s="418"/>
      <c r="L97" s="418"/>
      <c r="M97" s="418"/>
      <c r="N97" s="418"/>
      <c r="O97" s="418"/>
      <c r="P97" s="418"/>
      <c r="Q97" s="418"/>
      <c r="R97" s="418"/>
      <c r="S97" s="418"/>
      <c r="T97" s="418"/>
      <c r="U97" s="418"/>
      <c r="V97" s="418"/>
      <c r="W97" s="418"/>
      <c r="X97" s="418"/>
      <c r="Y97" s="418"/>
      <c r="Z97" s="418"/>
      <c r="AA97" s="418"/>
      <c r="AB97" s="418"/>
      <c r="AC97" s="418"/>
      <c r="AD97" s="419"/>
    </row>
    <row r="98" spans="1:30" s="141" customFormat="1">
      <c r="A98" s="452" t="s">
        <v>203</v>
      </c>
      <c r="B98" s="259"/>
      <c r="C98" s="259"/>
      <c r="D98" s="259"/>
      <c r="E98" s="259"/>
      <c r="F98" s="259"/>
      <c r="G98" s="775" t="s">
        <v>859</v>
      </c>
      <c r="H98" s="776"/>
      <c r="I98" s="776"/>
      <c r="J98" s="776"/>
      <c r="K98" s="776"/>
      <c r="L98" s="776"/>
      <c r="M98" s="776"/>
      <c r="N98" s="776"/>
      <c r="O98" s="776"/>
      <c r="P98" s="776"/>
      <c r="Q98" s="776"/>
      <c r="R98" s="776"/>
      <c r="S98" s="776"/>
      <c r="T98" s="28"/>
      <c r="U98" s="28"/>
      <c r="V98" s="28"/>
      <c r="W98" s="28"/>
      <c r="X98" s="28"/>
      <c r="Y98" s="28"/>
      <c r="Z98" s="28"/>
      <c r="AA98" s="28"/>
      <c r="AB98" s="28"/>
      <c r="AC98" s="28"/>
      <c r="AD98" s="28"/>
    </row>
    <row r="99" spans="1:30">
      <c r="A99" s="437"/>
      <c r="B99" s="366"/>
      <c r="C99" s="366"/>
      <c r="D99" s="366"/>
      <c r="E99" s="366"/>
      <c r="F99" s="366"/>
      <c r="G99" s="438"/>
      <c r="H99" s="438"/>
      <c r="I99" s="438"/>
      <c r="J99" s="438"/>
      <c r="K99" s="438"/>
      <c r="L99" s="438"/>
      <c r="M99" s="438"/>
      <c r="N99" s="438"/>
      <c r="O99" s="438"/>
      <c r="P99" s="438"/>
      <c r="Q99" s="438"/>
      <c r="R99" s="438"/>
      <c r="S99" s="438"/>
      <c r="T99" s="438"/>
      <c r="U99" s="438"/>
      <c r="V99" s="438"/>
      <c r="W99" s="438"/>
      <c r="X99" s="438"/>
      <c r="Y99" s="438"/>
      <c r="Z99" s="438"/>
      <c r="AA99" s="438"/>
      <c r="AB99" s="438"/>
      <c r="AC99" s="438"/>
      <c r="AD99" s="439"/>
    </row>
    <row r="100" spans="1:30" s="142" customFormat="1">
      <c r="A100" s="461" t="s">
        <v>334</v>
      </c>
      <c r="B100" s="233"/>
      <c r="C100" s="233"/>
      <c r="D100" s="233"/>
      <c r="E100" s="233"/>
      <c r="F100" s="233"/>
      <c r="G100" s="390"/>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443"/>
    </row>
    <row r="101" spans="1:30">
      <c r="A101" s="437"/>
      <c r="B101" s="366"/>
      <c r="C101" s="366"/>
      <c r="D101" s="366"/>
      <c r="E101" s="366"/>
      <c r="F101" s="366"/>
      <c r="G101" s="438"/>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9"/>
    </row>
    <row r="102" spans="1:30" s="145" customFormat="1">
      <c r="A102" s="226" t="s">
        <v>335</v>
      </c>
      <c r="B102" s="235"/>
      <c r="C102" s="235"/>
      <c r="D102" s="235"/>
      <c r="E102" s="235"/>
      <c r="F102" s="235"/>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8"/>
    </row>
    <row r="103" spans="1:30" s="138" customFormat="1">
      <c r="A103" s="462" t="s">
        <v>472</v>
      </c>
      <c r="B103" s="183" t="s">
        <v>757</v>
      </c>
      <c r="C103" s="296"/>
      <c r="D103" s="296"/>
      <c r="E103" s="296"/>
      <c r="F103" s="296"/>
      <c r="G103" s="455"/>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6"/>
    </row>
    <row r="104" spans="1:30" s="140" customFormat="1">
      <c r="A104" s="463" t="s">
        <v>473</v>
      </c>
      <c r="B104" s="183" t="s">
        <v>757</v>
      </c>
      <c r="C104" s="155"/>
      <c r="D104" s="155"/>
      <c r="E104" s="155"/>
      <c r="F104" s="155"/>
      <c r="G104" s="433"/>
      <c r="H104" s="433"/>
      <c r="I104" s="433"/>
      <c r="J104" s="433"/>
      <c r="K104" s="433"/>
      <c r="L104" s="433"/>
      <c r="M104" s="433"/>
      <c r="N104" s="433"/>
      <c r="O104" s="433"/>
      <c r="P104" s="433"/>
      <c r="Q104" s="433"/>
      <c r="R104" s="433"/>
      <c r="S104" s="433"/>
      <c r="T104" s="433"/>
      <c r="U104" s="433"/>
      <c r="V104" s="433"/>
      <c r="W104" s="433"/>
      <c r="X104" s="433"/>
      <c r="Y104" s="433"/>
      <c r="Z104" s="433"/>
      <c r="AA104" s="433"/>
      <c r="AB104" s="433"/>
      <c r="AC104" s="433"/>
      <c r="AD104" s="434"/>
    </row>
    <row r="105" spans="1:30" s="141" customFormat="1">
      <c r="A105" s="464" t="s">
        <v>510</v>
      </c>
      <c r="B105" s="183" t="s">
        <v>757</v>
      </c>
      <c r="C105" s="259"/>
      <c r="D105" s="259"/>
      <c r="E105" s="259"/>
      <c r="F105" s="259"/>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9"/>
    </row>
    <row r="106" spans="1:30" s="142" customFormat="1">
      <c r="A106" s="465" t="s">
        <v>474</v>
      </c>
      <c r="B106" s="183" t="s">
        <v>757</v>
      </c>
      <c r="C106" s="233"/>
      <c r="D106" s="233"/>
      <c r="E106" s="233"/>
      <c r="F106" s="233"/>
      <c r="G106" s="390"/>
      <c r="H106" s="390"/>
      <c r="I106" s="390"/>
      <c r="J106" s="390"/>
      <c r="K106" s="390"/>
      <c r="L106" s="390"/>
      <c r="M106" s="390"/>
      <c r="N106" s="390"/>
      <c r="O106" s="390"/>
      <c r="P106" s="390"/>
      <c r="Q106" s="390"/>
      <c r="R106" s="390"/>
      <c r="S106" s="390"/>
      <c r="T106" s="390"/>
      <c r="U106" s="390"/>
      <c r="V106" s="390"/>
      <c r="W106" s="390"/>
      <c r="X106" s="390"/>
      <c r="Y106" s="390"/>
      <c r="Z106" s="390"/>
      <c r="AA106" s="390"/>
      <c r="AB106" s="390"/>
      <c r="AC106" s="390"/>
      <c r="AD106" s="443"/>
    </row>
    <row r="107" spans="1:30" s="145" customFormat="1">
      <c r="A107" s="466" t="s">
        <v>475</v>
      </c>
      <c r="B107" s="183" t="s">
        <v>757</v>
      </c>
      <c r="C107" s="235"/>
      <c r="D107" s="235"/>
      <c r="E107" s="235"/>
      <c r="F107" s="235"/>
      <c r="G107" s="447"/>
      <c r="H107" s="447"/>
      <c r="I107" s="447"/>
      <c r="J107" s="447"/>
      <c r="K107" s="447"/>
      <c r="L107" s="447"/>
      <c r="M107" s="447"/>
      <c r="N107" s="447"/>
      <c r="O107" s="447"/>
      <c r="P107" s="447"/>
      <c r="Q107" s="447"/>
      <c r="R107" s="447"/>
      <c r="S107" s="447"/>
      <c r="T107" s="447"/>
      <c r="U107" s="447"/>
      <c r="V107" s="447"/>
      <c r="W107" s="447"/>
      <c r="X107" s="447"/>
      <c r="Y107" s="447"/>
      <c r="Z107" s="447"/>
      <c r="AA107" s="447"/>
      <c r="AB107" s="447"/>
      <c r="AC107" s="447"/>
      <c r="AD107" s="448"/>
    </row>
    <row r="108" spans="1:30" s="138" customFormat="1">
      <c r="A108" s="462" t="s">
        <v>476</v>
      </c>
      <c r="B108" s="183" t="s">
        <v>757</v>
      </c>
      <c r="C108" s="296"/>
      <c r="D108" s="296"/>
      <c r="E108" s="296"/>
      <c r="F108" s="296"/>
      <c r="G108" s="455"/>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6"/>
    </row>
    <row r="109" spans="1:30" s="140" customFormat="1">
      <c r="A109" s="467" t="s">
        <v>511</v>
      </c>
      <c r="B109" s="155"/>
      <c r="C109" s="155"/>
      <c r="D109" s="155"/>
      <c r="E109" s="155"/>
      <c r="F109" s="155"/>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33"/>
      <c r="AD109" s="434"/>
    </row>
    <row r="110" spans="1:30" s="141" customFormat="1">
      <c r="A110" s="468"/>
      <c r="B110" s="259"/>
      <c r="C110" s="259"/>
      <c r="D110" s="259"/>
      <c r="E110" s="259"/>
      <c r="F110" s="259"/>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9"/>
    </row>
    <row r="111" spans="1:30" s="142" customFormat="1">
      <c r="A111" s="461" t="s">
        <v>512</v>
      </c>
      <c r="B111" s="233" t="s">
        <v>513</v>
      </c>
      <c r="C111" s="233" t="s">
        <v>514</v>
      </c>
      <c r="D111" s="233" t="s">
        <v>515</v>
      </c>
      <c r="E111" s="233"/>
      <c r="F111" s="233"/>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443"/>
    </row>
    <row r="112" spans="1:30" s="142" customFormat="1">
      <c r="A112" s="444" t="s">
        <v>392</v>
      </c>
      <c r="B112" s="187">
        <f>+G21</f>
        <v>0</v>
      </c>
      <c r="C112" s="183" t="s">
        <v>757</v>
      </c>
      <c r="D112" s="183" t="s">
        <v>757</v>
      </c>
      <c r="E112" s="469" t="s">
        <v>516</v>
      </c>
      <c r="F112" s="233"/>
      <c r="G112" s="390" t="s">
        <v>420</v>
      </c>
      <c r="H112" s="390"/>
      <c r="I112" s="390"/>
      <c r="J112" s="390"/>
      <c r="K112" s="390"/>
      <c r="L112" s="390"/>
      <c r="M112" s="390"/>
      <c r="N112" s="390"/>
      <c r="O112" s="390"/>
      <c r="P112" s="390"/>
      <c r="Q112" s="390"/>
      <c r="R112" s="390"/>
      <c r="S112" s="390"/>
      <c r="T112" s="390"/>
      <c r="U112" s="390"/>
      <c r="V112" s="390"/>
      <c r="W112" s="390"/>
      <c r="X112" s="390"/>
      <c r="Y112" s="390"/>
      <c r="Z112" s="390"/>
      <c r="AA112" s="390"/>
      <c r="AB112" s="390"/>
      <c r="AC112" s="390"/>
      <c r="AD112" s="443"/>
    </row>
    <row r="113" spans="1:30" s="145" customFormat="1">
      <c r="A113" s="466"/>
      <c r="B113" s="235"/>
      <c r="C113" s="453"/>
      <c r="D113" s="453"/>
      <c r="E113" s="470"/>
      <c r="F113" s="235"/>
      <c r="G113" s="447"/>
      <c r="H113" s="447"/>
      <c r="I113" s="447"/>
      <c r="J113" s="447"/>
      <c r="K113" s="447"/>
      <c r="L113" s="447"/>
      <c r="M113" s="447"/>
      <c r="N113" s="447"/>
      <c r="O113" s="447"/>
      <c r="P113" s="447"/>
      <c r="Q113" s="447"/>
      <c r="R113" s="447"/>
      <c r="S113" s="447"/>
      <c r="T113" s="447"/>
      <c r="U113" s="447"/>
      <c r="V113" s="447"/>
      <c r="W113" s="447"/>
      <c r="X113" s="447"/>
      <c r="Y113" s="447"/>
      <c r="Z113" s="447"/>
      <c r="AA113" s="447"/>
      <c r="AB113" s="447"/>
      <c r="AC113" s="447"/>
      <c r="AD113" s="448"/>
    </row>
    <row r="114" spans="1:30" s="145" customFormat="1">
      <c r="A114" s="449" t="s">
        <v>393</v>
      </c>
      <c r="B114" s="188">
        <f>+P21</f>
        <v>9</v>
      </c>
      <c r="C114" s="183" t="s">
        <v>757</v>
      </c>
      <c r="D114" s="183" t="s">
        <v>757</v>
      </c>
      <c r="E114" s="470" t="s">
        <v>516</v>
      </c>
      <c r="F114" s="235"/>
      <c r="G114" s="447" t="s">
        <v>517</v>
      </c>
      <c r="H114" s="447"/>
      <c r="I114" s="447"/>
      <c r="J114" s="447"/>
      <c r="K114" s="447"/>
      <c r="L114" s="447"/>
      <c r="M114" s="447"/>
      <c r="N114" s="447"/>
      <c r="O114" s="447"/>
      <c r="P114" s="447"/>
      <c r="Q114" s="447"/>
      <c r="R114" s="447"/>
      <c r="S114" s="447"/>
      <c r="T114" s="447"/>
      <c r="U114" s="447"/>
      <c r="V114" s="447"/>
      <c r="W114" s="447"/>
      <c r="X114" s="447"/>
      <c r="Y114" s="447"/>
      <c r="Z114" s="447"/>
      <c r="AA114" s="447"/>
      <c r="AB114" s="447"/>
      <c r="AC114" s="447"/>
      <c r="AD114" s="448"/>
    </row>
    <row r="115" spans="1:30" s="145" customFormat="1">
      <c r="A115" s="449"/>
      <c r="B115" s="189"/>
      <c r="C115" s="470"/>
      <c r="D115" s="235"/>
      <c r="E115" s="235"/>
      <c r="F115" s="235"/>
      <c r="G115" s="447"/>
      <c r="H115" s="447"/>
      <c r="I115" s="447"/>
      <c r="J115" s="447"/>
      <c r="K115" s="447"/>
      <c r="L115" s="447"/>
      <c r="M115" s="447"/>
      <c r="N115" s="447"/>
      <c r="O115" s="447"/>
      <c r="P115" s="447"/>
      <c r="Q115" s="447"/>
      <c r="R115" s="447"/>
      <c r="S115" s="447"/>
      <c r="T115" s="447"/>
      <c r="U115" s="447"/>
      <c r="V115" s="447"/>
      <c r="W115" s="447"/>
      <c r="X115" s="447"/>
      <c r="Y115" s="447"/>
      <c r="Z115" s="447"/>
      <c r="AA115" s="447"/>
      <c r="AB115" s="447"/>
      <c r="AC115" s="447"/>
      <c r="AD115" s="448"/>
    </row>
    <row r="116" spans="1:30" s="145" customFormat="1">
      <c r="A116" s="471" t="s">
        <v>748</v>
      </c>
      <c r="B116" s="183" t="s">
        <v>757</v>
      </c>
      <c r="C116" s="190" t="s">
        <v>759</v>
      </c>
      <c r="D116" s="387" t="s">
        <v>758</v>
      </c>
      <c r="E116" s="472" t="s">
        <v>760</v>
      </c>
      <c r="F116" s="235"/>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447"/>
      <c r="AD116" s="448"/>
    </row>
    <row r="117" spans="1:30" s="145" customFormat="1">
      <c r="A117" s="449"/>
      <c r="B117" s="189"/>
      <c r="C117" s="470"/>
      <c r="D117" s="235"/>
      <c r="E117" s="235"/>
      <c r="F117" s="235"/>
      <c r="G117" s="447"/>
      <c r="H117" s="447"/>
      <c r="I117" s="447"/>
      <c r="J117" s="447"/>
      <c r="K117" s="447"/>
      <c r="L117" s="447"/>
      <c r="M117" s="447"/>
      <c r="N117" s="447"/>
      <c r="O117" s="447"/>
      <c r="P117" s="447"/>
      <c r="Q117" s="447"/>
      <c r="R117" s="447"/>
      <c r="S117" s="447"/>
      <c r="T117" s="447"/>
      <c r="U117" s="447"/>
      <c r="V117" s="447"/>
      <c r="W117" s="447"/>
      <c r="X117" s="447"/>
      <c r="Y117" s="447"/>
      <c r="Z117" s="447"/>
      <c r="AA117" s="447"/>
      <c r="AB117" s="447"/>
      <c r="AC117" s="447"/>
      <c r="AD117" s="448"/>
    </row>
    <row r="118" spans="1:30" s="138" customFormat="1">
      <c r="A118" s="449" t="s">
        <v>542</v>
      </c>
      <c r="B118" s="189">
        <f>+B114-B112+1</f>
        <v>10</v>
      </c>
      <c r="C118" s="470" t="s">
        <v>667</v>
      </c>
      <c r="D118" s="235"/>
      <c r="E118" s="235"/>
      <c r="F118" s="296"/>
      <c r="G118" s="473" t="s">
        <v>668</v>
      </c>
      <c r="H118" s="455"/>
      <c r="I118" s="455"/>
      <c r="J118" s="455"/>
      <c r="K118" s="455"/>
      <c r="L118" s="455"/>
      <c r="M118" s="455"/>
      <c r="N118" s="455"/>
      <c r="O118" s="455"/>
      <c r="P118" s="455"/>
      <c r="Q118" s="455"/>
      <c r="R118" s="455"/>
      <c r="S118" s="455"/>
      <c r="T118" s="455"/>
      <c r="U118" s="455"/>
      <c r="V118" s="455"/>
      <c r="W118" s="455"/>
      <c r="X118" s="455"/>
      <c r="Y118" s="455"/>
      <c r="Z118" s="455"/>
      <c r="AA118" s="455"/>
      <c r="AB118" s="455"/>
      <c r="AC118" s="455"/>
      <c r="AD118" s="456"/>
    </row>
    <row r="119" spans="1:30" s="140" customFormat="1">
      <c r="A119" s="474" t="s">
        <v>518</v>
      </c>
      <c r="B119" s="155"/>
      <c r="C119" s="155"/>
      <c r="D119" s="155"/>
      <c r="E119" s="155"/>
      <c r="F119" s="155"/>
      <c r="G119" s="433"/>
      <c r="H119" s="433"/>
      <c r="I119" s="433"/>
      <c r="J119" s="433"/>
      <c r="K119" s="433"/>
      <c r="L119" s="433"/>
      <c r="M119" s="433"/>
      <c r="N119" s="433"/>
      <c r="O119" s="433"/>
      <c r="P119" s="433"/>
      <c r="Q119" s="433"/>
      <c r="R119" s="433"/>
      <c r="S119" s="433"/>
      <c r="T119" s="433"/>
      <c r="U119" s="433"/>
      <c r="V119" s="433"/>
      <c r="W119" s="433"/>
      <c r="X119" s="433"/>
      <c r="Y119" s="433"/>
      <c r="Z119" s="433"/>
      <c r="AA119" s="433"/>
      <c r="AB119" s="433"/>
      <c r="AC119" s="433"/>
      <c r="AD119" s="434"/>
    </row>
    <row r="120" spans="1:30" s="140" customFormat="1" ht="14" thickBot="1">
      <c r="A120" s="475"/>
      <c r="B120" s="155"/>
      <c r="C120" s="155"/>
      <c r="D120" s="155"/>
      <c r="E120" s="155"/>
      <c r="F120" s="155"/>
      <c r="G120" s="433"/>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34"/>
    </row>
    <row r="121" spans="1:30" s="193" customFormat="1" ht="45" thickBot="1">
      <c r="A121" s="191" t="s">
        <v>667</v>
      </c>
      <c r="B121" s="192" t="s">
        <v>329</v>
      </c>
      <c r="C121" s="282"/>
      <c r="D121" s="282"/>
      <c r="E121" s="282"/>
      <c r="F121" s="282"/>
      <c r="G121" s="476" t="s">
        <v>332</v>
      </c>
      <c r="H121" s="476"/>
      <c r="I121" s="476"/>
      <c r="J121" s="476"/>
      <c r="K121" s="476"/>
      <c r="L121" s="476"/>
      <c r="M121" s="476"/>
      <c r="N121" s="476"/>
      <c r="O121" s="476"/>
      <c r="P121" s="476"/>
      <c r="Q121" s="476"/>
      <c r="R121" s="476"/>
      <c r="S121" s="476"/>
      <c r="T121" s="476"/>
      <c r="U121" s="476"/>
      <c r="V121" s="476"/>
      <c r="W121" s="476"/>
      <c r="X121" s="476"/>
      <c r="Y121" s="476"/>
      <c r="Z121" s="476"/>
      <c r="AA121" s="476"/>
      <c r="AB121" s="476"/>
      <c r="AC121" s="476"/>
      <c r="AD121" s="477"/>
    </row>
    <row r="122" spans="1:30" s="193" customFormat="1" ht="16" thickBot="1">
      <c r="A122" s="194" t="s">
        <v>333</v>
      </c>
      <c r="B122" s="195" t="e">
        <f t="shared" ref="B122:B131" si="4">+B470</f>
        <v>#DIV/0!</v>
      </c>
      <c r="C122" s="282"/>
      <c r="D122" s="282"/>
      <c r="E122" s="282"/>
      <c r="F122" s="282"/>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6"/>
      <c r="AD122" s="477"/>
    </row>
    <row r="123" spans="1:30" s="193" customFormat="1" ht="16" thickBot="1">
      <c r="A123" s="194" t="s">
        <v>860</v>
      </c>
      <c r="B123" s="195" t="e">
        <f t="shared" si="4"/>
        <v>#DIV/0!</v>
      </c>
      <c r="C123" s="282"/>
      <c r="D123" s="282"/>
      <c r="E123" s="282"/>
      <c r="F123" s="282"/>
      <c r="G123" s="476"/>
      <c r="H123" s="476"/>
      <c r="I123" s="476"/>
      <c r="J123" s="476"/>
      <c r="K123" s="476"/>
      <c r="L123" s="476"/>
      <c r="M123" s="476"/>
      <c r="N123" s="476"/>
      <c r="O123" s="476"/>
      <c r="P123" s="476"/>
      <c r="Q123" s="476"/>
      <c r="R123" s="476"/>
      <c r="S123" s="476"/>
      <c r="T123" s="476"/>
      <c r="U123" s="476"/>
      <c r="V123" s="476"/>
      <c r="W123" s="476"/>
      <c r="X123" s="476"/>
      <c r="Y123" s="476"/>
      <c r="Z123" s="476"/>
      <c r="AA123" s="476"/>
      <c r="AB123" s="476"/>
      <c r="AC123" s="476"/>
      <c r="AD123" s="477"/>
    </row>
    <row r="124" spans="1:30" s="193" customFormat="1" ht="16" thickBot="1">
      <c r="A124" s="194" t="s">
        <v>861</v>
      </c>
      <c r="B124" s="195" t="e">
        <f t="shared" si="4"/>
        <v>#DIV/0!</v>
      </c>
      <c r="C124" s="282"/>
      <c r="D124" s="282"/>
      <c r="E124" s="282"/>
      <c r="F124" s="282"/>
      <c r="G124" s="476"/>
      <c r="H124" s="476"/>
      <c r="I124" s="476"/>
      <c r="J124" s="476"/>
      <c r="K124" s="476"/>
      <c r="L124" s="476"/>
      <c r="M124" s="476"/>
      <c r="N124" s="476"/>
      <c r="O124" s="476"/>
      <c r="P124" s="476"/>
      <c r="Q124" s="476"/>
      <c r="R124" s="476"/>
      <c r="S124" s="476"/>
      <c r="T124" s="476"/>
      <c r="U124" s="476"/>
      <c r="V124" s="476"/>
      <c r="W124" s="476"/>
      <c r="X124" s="476"/>
      <c r="Y124" s="476"/>
      <c r="Z124" s="476"/>
      <c r="AA124" s="476"/>
      <c r="AB124" s="476"/>
      <c r="AC124" s="476"/>
      <c r="AD124" s="477"/>
    </row>
    <row r="125" spans="1:30" s="193" customFormat="1" ht="14" thickBot="1">
      <c r="A125" s="196" t="s">
        <v>618</v>
      </c>
      <c r="B125" s="195" t="e">
        <f t="shared" si="4"/>
        <v>#DIV/0!</v>
      </c>
      <c r="C125" s="282"/>
      <c r="D125" s="282"/>
      <c r="E125" s="282"/>
      <c r="F125" s="282"/>
      <c r="G125" s="476"/>
      <c r="H125" s="476"/>
      <c r="I125" s="476"/>
      <c r="J125" s="476"/>
      <c r="K125" s="476"/>
      <c r="L125" s="476"/>
      <c r="M125" s="476"/>
      <c r="N125" s="476"/>
      <c r="O125" s="476"/>
      <c r="P125" s="476"/>
      <c r="Q125" s="476"/>
      <c r="R125" s="476"/>
      <c r="S125" s="476"/>
      <c r="T125" s="476"/>
      <c r="U125" s="476"/>
      <c r="V125" s="476"/>
      <c r="W125" s="476"/>
      <c r="X125" s="476"/>
      <c r="Y125" s="476"/>
      <c r="Z125" s="476"/>
      <c r="AA125" s="476"/>
      <c r="AB125" s="476"/>
      <c r="AC125" s="476"/>
      <c r="AD125" s="477"/>
    </row>
    <row r="126" spans="1:30" s="193" customFormat="1" ht="14" thickBot="1">
      <c r="A126" s="197" t="s">
        <v>289</v>
      </c>
      <c r="B126" s="195" t="e">
        <f t="shared" si="4"/>
        <v>#DIV/0!</v>
      </c>
      <c r="C126" s="282"/>
      <c r="D126" s="282"/>
      <c r="E126" s="282"/>
      <c r="F126" s="282"/>
      <c r="G126" s="476"/>
      <c r="H126" s="476"/>
      <c r="I126" s="476"/>
      <c r="J126" s="476"/>
      <c r="K126" s="476"/>
      <c r="L126" s="476"/>
      <c r="M126" s="476"/>
      <c r="N126" s="476"/>
      <c r="O126" s="476"/>
      <c r="P126" s="476"/>
      <c r="Q126" s="476"/>
      <c r="R126" s="476"/>
      <c r="S126" s="476"/>
      <c r="T126" s="476"/>
      <c r="U126" s="476"/>
      <c r="V126" s="476"/>
      <c r="W126" s="476"/>
      <c r="X126" s="476"/>
      <c r="Y126" s="476"/>
      <c r="Z126" s="476"/>
      <c r="AA126" s="476"/>
      <c r="AB126" s="476"/>
      <c r="AC126" s="476"/>
      <c r="AD126" s="477"/>
    </row>
    <row r="127" spans="1:30" s="193" customFormat="1" ht="14" thickBot="1">
      <c r="A127" s="197" t="s">
        <v>364</v>
      </c>
      <c r="B127" s="195" t="e">
        <f t="shared" si="4"/>
        <v>#DIV/0!</v>
      </c>
      <c r="C127" s="282"/>
      <c r="D127" s="282"/>
      <c r="E127" s="282"/>
      <c r="F127" s="282"/>
      <c r="G127" s="476"/>
      <c r="H127" s="476"/>
      <c r="I127" s="476"/>
      <c r="J127" s="476"/>
      <c r="K127" s="476"/>
      <c r="L127" s="476"/>
      <c r="M127" s="476"/>
      <c r="N127" s="476"/>
      <c r="O127" s="476"/>
      <c r="P127" s="476"/>
      <c r="Q127" s="476"/>
      <c r="R127" s="476"/>
      <c r="S127" s="476"/>
      <c r="T127" s="476"/>
      <c r="U127" s="476"/>
      <c r="V127" s="476"/>
      <c r="W127" s="476"/>
      <c r="X127" s="476"/>
      <c r="Y127" s="476"/>
      <c r="Z127" s="476"/>
      <c r="AA127" s="476"/>
      <c r="AB127" s="476"/>
      <c r="AC127" s="476"/>
      <c r="AD127" s="477"/>
    </row>
    <row r="128" spans="1:30" s="193" customFormat="1" ht="14" thickBot="1">
      <c r="A128" s="197" t="s">
        <v>365</v>
      </c>
      <c r="B128" s="195" t="e">
        <f t="shared" si="4"/>
        <v>#DIV/0!</v>
      </c>
      <c r="C128" s="282"/>
      <c r="D128" s="282"/>
      <c r="E128" s="282"/>
      <c r="F128" s="282"/>
      <c r="G128" s="476"/>
      <c r="H128" s="476"/>
      <c r="I128" s="476"/>
      <c r="J128" s="476"/>
      <c r="K128" s="476"/>
      <c r="L128" s="476"/>
      <c r="M128" s="476"/>
      <c r="N128" s="476"/>
      <c r="O128" s="476"/>
      <c r="P128" s="476"/>
      <c r="Q128" s="476"/>
      <c r="R128" s="476"/>
      <c r="S128" s="476"/>
      <c r="T128" s="476"/>
      <c r="U128" s="476"/>
      <c r="V128" s="476"/>
      <c r="W128" s="476"/>
      <c r="X128" s="476"/>
      <c r="Y128" s="476"/>
      <c r="Z128" s="476"/>
      <c r="AA128" s="476"/>
      <c r="AB128" s="476"/>
      <c r="AC128" s="476"/>
      <c r="AD128" s="477"/>
    </row>
    <row r="129" spans="1:30" s="193" customFormat="1" ht="14" thickBot="1">
      <c r="A129" s="197" t="s">
        <v>366</v>
      </c>
      <c r="B129" s="195" t="e">
        <f t="shared" si="4"/>
        <v>#DIV/0!</v>
      </c>
      <c r="C129" s="282"/>
      <c r="D129" s="282"/>
      <c r="E129" s="282"/>
      <c r="F129" s="282"/>
      <c r="G129" s="476"/>
      <c r="H129" s="476"/>
      <c r="I129" s="476"/>
      <c r="J129" s="476"/>
      <c r="K129" s="476"/>
      <c r="L129" s="476"/>
      <c r="M129" s="476"/>
      <c r="N129" s="476"/>
      <c r="O129" s="476"/>
      <c r="P129" s="476"/>
      <c r="Q129" s="476"/>
      <c r="R129" s="476"/>
      <c r="S129" s="476"/>
      <c r="T129" s="476"/>
      <c r="U129" s="476"/>
      <c r="V129" s="476"/>
      <c r="W129" s="476"/>
      <c r="X129" s="476"/>
      <c r="Y129" s="476"/>
      <c r="Z129" s="476"/>
      <c r="AA129" s="476"/>
      <c r="AB129" s="476"/>
      <c r="AC129" s="476"/>
      <c r="AD129" s="477"/>
    </row>
    <row r="130" spans="1:30" s="193" customFormat="1" ht="14" thickBot="1">
      <c r="A130" s="197" t="s">
        <v>367</v>
      </c>
      <c r="B130" s="195" t="e">
        <f t="shared" si="4"/>
        <v>#DIV/0!</v>
      </c>
      <c r="C130" s="282"/>
      <c r="D130" s="282"/>
      <c r="E130" s="282"/>
      <c r="F130" s="282"/>
      <c r="G130" s="476"/>
      <c r="H130" s="476"/>
      <c r="I130" s="476"/>
      <c r="J130" s="476"/>
      <c r="K130" s="476"/>
      <c r="L130" s="476"/>
      <c r="M130" s="476"/>
      <c r="N130" s="476"/>
      <c r="O130" s="476"/>
      <c r="P130" s="476"/>
      <c r="Q130" s="476"/>
      <c r="R130" s="476"/>
      <c r="S130" s="476"/>
      <c r="T130" s="476"/>
      <c r="U130" s="476"/>
      <c r="V130" s="476"/>
      <c r="W130" s="476"/>
      <c r="X130" s="476"/>
      <c r="Y130" s="476"/>
      <c r="Z130" s="476"/>
      <c r="AA130" s="476"/>
      <c r="AB130" s="476"/>
      <c r="AC130" s="476"/>
      <c r="AD130" s="477"/>
    </row>
    <row r="131" spans="1:30" s="193" customFormat="1" ht="14" thickBot="1">
      <c r="A131" s="197" t="s">
        <v>368</v>
      </c>
      <c r="B131" s="195" t="e">
        <f t="shared" si="4"/>
        <v>#DIV/0!</v>
      </c>
      <c r="C131" s="282"/>
      <c r="D131" s="282"/>
      <c r="E131" s="282"/>
      <c r="F131" s="282"/>
      <c r="G131" s="476"/>
      <c r="H131" s="476"/>
      <c r="I131" s="476"/>
      <c r="J131" s="476"/>
      <c r="K131" s="476"/>
      <c r="L131" s="476"/>
      <c r="M131" s="476"/>
      <c r="N131" s="476"/>
      <c r="O131" s="476"/>
      <c r="P131" s="476"/>
      <c r="Q131" s="476"/>
      <c r="R131" s="476"/>
      <c r="S131" s="476"/>
      <c r="T131" s="476"/>
      <c r="U131" s="476"/>
      <c r="V131" s="476"/>
      <c r="W131" s="476"/>
      <c r="X131" s="476"/>
      <c r="Y131" s="476"/>
      <c r="Z131" s="476"/>
      <c r="AA131" s="476"/>
      <c r="AB131" s="476"/>
      <c r="AC131" s="476"/>
      <c r="AD131" s="477"/>
    </row>
    <row r="132" spans="1:30" s="140" customFormat="1" ht="14" thickBot="1">
      <c r="A132" s="198" t="s">
        <v>669</v>
      </c>
      <c r="B132" s="199" t="e">
        <f>SUM(B122:B131)</f>
        <v>#DIV/0!</v>
      </c>
      <c r="C132" s="155"/>
      <c r="D132" s="155"/>
      <c r="E132" s="155"/>
      <c r="F132" s="155"/>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4"/>
    </row>
    <row r="133" spans="1:30" s="141" customFormat="1" ht="14" thickBot="1">
      <c r="A133" s="200" t="s">
        <v>505</v>
      </c>
      <c r="B133" s="201">
        <f>+B118</f>
        <v>10</v>
      </c>
      <c r="C133" s="259"/>
      <c r="D133" s="259"/>
      <c r="E133" s="259"/>
      <c r="F133" s="259"/>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9"/>
    </row>
    <row r="134" spans="1:30" s="142" customFormat="1" ht="14" thickBot="1">
      <c r="A134" s="202" t="s">
        <v>506</v>
      </c>
      <c r="B134" s="203" t="e">
        <f>+B132/B133</f>
        <v>#DIV/0!</v>
      </c>
      <c r="C134" s="233"/>
      <c r="D134" s="233"/>
      <c r="E134" s="233"/>
      <c r="F134" s="233"/>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443"/>
    </row>
    <row r="135" spans="1:30">
      <c r="A135" s="437"/>
      <c r="B135" s="366"/>
      <c r="C135" s="366"/>
      <c r="D135" s="366"/>
      <c r="E135" s="366"/>
      <c r="F135" s="366"/>
      <c r="G135" s="438"/>
      <c r="H135" s="438"/>
      <c r="I135" s="438"/>
      <c r="J135" s="438"/>
      <c r="K135" s="438"/>
      <c r="L135" s="438"/>
      <c r="M135" s="438"/>
      <c r="N135" s="438"/>
      <c r="O135" s="438"/>
      <c r="P135" s="438"/>
      <c r="Q135" s="438"/>
      <c r="R135" s="438"/>
      <c r="S135" s="438"/>
      <c r="T135" s="438"/>
      <c r="U135" s="438"/>
      <c r="V135" s="438"/>
      <c r="W135" s="438"/>
      <c r="X135" s="438"/>
      <c r="Y135" s="438"/>
      <c r="Z135" s="438"/>
      <c r="AA135" s="438"/>
      <c r="AB135" s="438"/>
      <c r="AC135" s="438"/>
      <c r="AD135" s="439"/>
    </row>
    <row r="136" spans="1:30">
      <c r="A136" s="437"/>
      <c r="B136" s="366"/>
      <c r="C136" s="366"/>
      <c r="D136" s="366"/>
      <c r="E136" s="366"/>
      <c r="F136" s="366"/>
      <c r="G136" s="438"/>
      <c r="H136" s="438"/>
      <c r="I136" s="438"/>
      <c r="J136" s="438"/>
      <c r="K136" s="438"/>
      <c r="L136" s="438"/>
      <c r="M136" s="438"/>
      <c r="N136" s="438"/>
      <c r="O136" s="438"/>
      <c r="P136" s="438"/>
      <c r="Q136" s="438"/>
      <c r="R136" s="438"/>
      <c r="S136" s="438"/>
      <c r="T136" s="438"/>
      <c r="U136" s="438"/>
      <c r="V136" s="438"/>
      <c r="W136" s="438"/>
      <c r="X136" s="438"/>
      <c r="Y136" s="438"/>
      <c r="Z136" s="438"/>
      <c r="AA136" s="438"/>
      <c r="AB136" s="438"/>
      <c r="AC136" s="438"/>
      <c r="AD136" s="439"/>
    </row>
    <row r="137" spans="1:30" s="145" customFormat="1">
      <c r="A137" s="478" t="s">
        <v>536</v>
      </c>
      <c r="B137" s="235"/>
      <c r="C137" s="235"/>
      <c r="D137" s="235"/>
      <c r="E137" s="235"/>
      <c r="F137" s="235"/>
      <c r="G137" s="447"/>
      <c r="H137" s="447"/>
      <c r="I137" s="447"/>
      <c r="J137" s="447"/>
      <c r="K137" s="447"/>
      <c r="L137" s="447"/>
      <c r="M137" s="447"/>
      <c r="N137" s="447"/>
      <c r="O137" s="447"/>
      <c r="P137" s="447"/>
      <c r="Q137" s="447"/>
      <c r="R137" s="447"/>
      <c r="S137" s="447"/>
      <c r="T137" s="447"/>
      <c r="U137" s="447"/>
      <c r="V137" s="447"/>
      <c r="W137" s="447"/>
      <c r="X137" s="447"/>
      <c r="Y137" s="447"/>
      <c r="Z137" s="447"/>
      <c r="AA137" s="447"/>
      <c r="AB137" s="447"/>
      <c r="AC137" s="447"/>
      <c r="AD137" s="448"/>
    </row>
    <row r="138" spans="1:30" s="145" customFormat="1">
      <c r="A138" s="449" t="s">
        <v>537</v>
      </c>
      <c r="B138" s="235"/>
      <c r="C138" s="235"/>
      <c r="D138" s="235"/>
      <c r="E138" s="235"/>
      <c r="F138" s="235"/>
      <c r="G138" s="447"/>
      <c r="H138" s="447"/>
      <c r="I138" s="447"/>
      <c r="J138" s="447"/>
      <c r="K138" s="447"/>
      <c r="L138" s="447"/>
      <c r="M138" s="447"/>
      <c r="N138" s="447"/>
      <c r="O138" s="447"/>
      <c r="P138" s="447"/>
      <c r="Q138" s="447"/>
      <c r="R138" s="447"/>
      <c r="S138" s="447"/>
      <c r="T138" s="447"/>
      <c r="U138" s="447"/>
      <c r="V138" s="447"/>
      <c r="W138" s="447"/>
      <c r="X138" s="447"/>
      <c r="Y138" s="447"/>
      <c r="Z138" s="447"/>
      <c r="AA138" s="447"/>
      <c r="AB138" s="447"/>
      <c r="AC138" s="447"/>
      <c r="AD138" s="448"/>
    </row>
    <row r="139" spans="1:30">
      <c r="A139" s="437"/>
      <c r="B139" s="366"/>
      <c r="C139" s="366"/>
      <c r="D139" s="366"/>
      <c r="E139" s="366"/>
      <c r="F139" s="366"/>
      <c r="G139" s="438"/>
      <c r="H139" s="438"/>
      <c r="I139" s="438"/>
      <c r="J139" s="438"/>
      <c r="K139" s="438"/>
      <c r="L139" s="438"/>
      <c r="M139" s="438"/>
      <c r="N139" s="438"/>
      <c r="O139" s="438"/>
      <c r="P139" s="438"/>
      <c r="Q139" s="438"/>
      <c r="R139" s="438"/>
      <c r="S139" s="438"/>
      <c r="T139" s="438"/>
      <c r="U139" s="438"/>
      <c r="V139" s="438"/>
      <c r="W139" s="438"/>
      <c r="X139" s="438"/>
      <c r="Y139" s="438"/>
      <c r="Z139" s="438"/>
      <c r="AA139" s="438"/>
      <c r="AB139" s="438"/>
      <c r="AC139" s="438"/>
      <c r="AD139" s="439"/>
    </row>
    <row r="140" spans="1:30">
      <c r="A140" s="437"/>
      <c r="B140" s="366"/>
      <c r="C140" s="366"/>
      <c r="D140" s="366"/>
      <c r="E140" s="366"/>
      <c r="F140" s="366"/>
      <c r="G140" s="438"/>
      <c r="H140" s="438"/>
      <c r="I140" s="438"/>
      <c r="J140" s="438"/>
      <c r="K140" s="438"/>
      <c r="L140" s="438"/>
      <c r="M140" s="438"/>
      <c r="N140" s="438"/>
      <c r="O140" s="438"/>
      <c r="P140" s="438"/>
      <c r="Q140" s="438"/>
      <c r="R140" s="438"/>
      <c r="S140" s="438"/>
      <c r="T140" s="438"/>
      <c r="U140" s="438"/>
      <c r="V140" s="438"/>
      <c r="W140" s="438"/>
      <c r="X140" s="438"/>
      <c r="Y140" s="438"/>
      <c r="Z140" s="438"/>
      <c r="AA140" s="438"/>
      <c r="AB140" s="438"/>
      <c r="AC140" s="438"/>
      <c r="AD140" s="439"/>
    </row>
    <row r="141" spans="1:30" s="138" customFormat="1">
      <c r="A141" s="479" t="s">
        <v>450</v>
      </c>
      <c r="B141" s="296"/>
      <c r="C141" s="296"/>
      <c r="D141" s="296"/>
      <c r="E141" s="296"/>
      <c r="F141" s="296"/>
      <c r="G141" s="455"/>
      <c r="H141" s="455"/>
      <c r="I141" s="455"/>
      <c r="J141" s="455"/>
      <c r="K141" s="455"/>
      <c r="L141" s="455"/>
      <c r="M141" s="455"/>
      <c r="N141" s="455"/>
      <c r="O141" s="455"/>
      <c r="P141" s="455"/>
      <c r="Q141" s="455"/>
      <c r="R141" s="455"/>
      <c r="S141" s="455"/>
      <c r="T141" s="455"/>
      <c r="U141" s="455"/>
      <c r="V141" s="455"/>
      <c r="W141" s="455"/>
      <c r="X141" s="455"/>
      <c r="Y141" s="455"/>
      <c r="Z141" s="455"/>
      <c r="AA141" s="455"/>
      <c r="AB141" s="455"/>
      <c r="AC141" s="455"/>
      <c r="AD141" s="456"/>
    </row>
    <row r="142" spans="1:30">
      <c r="A142" s="480" t="s">
        <v>254</v>
      </c>
      <c r="B142" s="366"/>
      <c r="C142" s="366"/>
      <c r="D142" s="366"/>
      <c r="E142" s="366"/>
      <c r="F142" s="366"/>
      <c r="G142" s="438"/>
      <c r="H142" s="438"/>
      <c r="I142" s="438"/>
      <c r="J142" s="438"/>
      <c r="K142" s="438"/>
      <c r="L142" s="438"/>
      <c r="M142" s="438"/>
      <c r="N142" s="438"/>
      <c r="O142" s="438"/>
      <c r="P142" s="438"/>
      <c r="Q142" s="438"/>
      <c r="R142" s="438"/>
      <c r="S142" s="438"/>
      <c r="T142" s="438"/>
      <c r="U142" s="438"/>
      <c r="V142" s="438"/>
      <c r="W142" s="438"/>
      <c r="X142" s="438"/>
      <c r="Y142" s="438"/>
      <c r="Z142" s="438"/>
      <c r="AA142" s="438"/>
      <c r="AB142" s="438"/>
      <c r="AC142" s="438"/>
      <c r="AD142" s="439"/>
    </row>
    <row r="143" spans="1:30" s="138" customFormat="1">
      <c r="A143" s="481"/>
      <c r="B143" s="296"/>
      <c r="C143" s="296"/>
      <c r="D143" s="296"/>
      <c r="E143" s="296"/>
      <c r="F143" s="296"/>
      <c r="G143" s="455"/>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6"/>
    </row>
    <row r="144" spans="1:30" s="140" customFormat="1">
      <c r="A144" s="479" t="s">
        <v>296</v>
      </c>
      <c r="B144" s="155"/>
      <c r="C144" s="155"/>
      <c r="D144" s="155"/>
      <c r="E144" s="155"/>
      <c r="F144" s="155"/>
      <c r="G144" s="433"/>
      <c r="H144" s="433"/>
      <c r="I144" s="433"/>
      <c r="J144" s="433"/>
      <c r="K144" s="433"/>
      <c r="L144" s="433"/>
      <c r="M144" s="433"/>
      <c r="N144" s="433"/>
      <c r="O144" s="433"/>
      <c r="P144" s="433"/>
      <c r="Q144" s="433"/>
      <c r="R144" s="433"/>
      <c r="S144" s="433"/>
      <c r="T144" s="433"/>
      <c r="U144" s="433"/>
      <c r="V144" s="433"/>
      <c r="W144" s="433"/>
      <c r="X144" s="433"/>
      <c r="Y144" s="433"/>
      <c r="Z144" s="433"/>
      <c r="AA144" s="433"/>
      <c r="AB144" s="433"/>
      <c r="AC144" s="433"/>
      <c r="AD144" s="434"/>
    </row>
    <row r="145" spans="1:30" ht="14" thickBot="1">
      <c r="A145" s="482" t="s">
        <v>254</v>
      </c>
      <c r="B145" s="483"/>
      <c r="C145" s="483"/>
      <c r="D145" s="483"/>
      <c r="E145" s="483"/>
      <c r="F145" s="483"/>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5"/>
    </row>
    <row r="146" spans="1:30" s="141" customFormat="1">
      <c r="A146" s="486"/>
      <c r="B146" s="414"/>
      <c r="C146" s="414"/>
      <c r="D146" s="414"/>
      <c r="E146" s="414"/>
      <c r="F146" s="414"/>
      <c r="G146" s="487"/>
      <c r="H146" s="487"/>
      <c r="I146" s="487"/>
      <c r="J146" s="487"/>
      <c r="K146" s="487"/>
      <c r="L146" s="487"/>
      <c r="M146" s="487"/>
      <c r="N146" s="487"/>
      <c r="O146" s="487"/>
      <c r="P146" s="487"/>
      <c r="Q146" s="487"/>
      <c r="R146" s="487"/>
      <c r="S146" s="487"/>
      <c r="T146" s="487"/>
      <c r="U146" s="487"/>
      <c r="V146" s="487"/>
      <c r="W146" s="487"/>
      <c r="X146" s="487"/>
      <c r="Y146" s="487"/>
      <c r="Z146" s="487"/>
      <c r="AA146" s="487"/>
      <c r="AB146" s="487"/>
      <c r="AC146" s="487"/>
      <c r="AD146" s="488"/>
    </row>
    <row r="147" spans="1:30" s="142" customFormat="1">
      <c r="A147" s="479" t="s">
        <v>369</v>
      </c>
      <c r="B147" s="233"/>
      <c r="C147" s="233"/>
      <c r="D147" s="233"/>
      <c r="E147" s="233"/>
      <c r="F147" s="233"/>
      <c r="G147" s="390"/>
      <c r="H147" s="390"/>
      <c r="I147" s="390"/>
      <c r="J147" s="390"/>
      <c r="K147" s="390"/>
      <c r="L147" s="390"/>
      <c r="M147" s="390"/>
      <c r="N147" s="390"/>
      <c r="O147" s="390"/>
      <c r="P147" s="390"/>
      <c r="Q147" s="390"/>
      <c r="R147" s="390"/>
      <c r="S147" s="390"/>
      <c r="T147" s="390"/>
      <c r="U147" s="390"/>
      <c r="V147" s="390"/>
      <c r="W147" s="390"/>
      <c r="X147" s="390"/>
      <c r="Y147" s="390"/>
      <c r="Z147" s="390"/>
      <c r="AA147" s="390"/>
      <c r="AB147" s="390"/>
      <c r="AC147" s="390"/>
      <c r="AD147" s="443"/>
    </row>
    <row r="148" spans="1:30" s="145" customFormat="1">
      <c r="A148" s="226"/>
      <c r="B148" s="235"/>
      <c r="C148" s="235"/>
      <c r="D148" s="235"/>
      <c r="E148" s="235"/>
      <c r="F148" s="235"/>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447"/>
      <c r="AC148" s="447"/>
      <c r="AD148" s="448"/>
    </row>
    <row r="149" spans="1:30" s="138" customFormat="1">
      <c r="A149" s="489" t="s">
        <v>519</v>
      </c>
      <c r="B149" s="296"/>
      <c r="C149" s="296"/>
      <c r="D149" s="296"/>
      <c r="E149" s="296"/>
      <c r="F149" s="296"/>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6"/>
    </row>
    <row r="150" spans="1:30">
      <c r="A150" s="437"/>
      <c r="B150" s="366"/>
      <c r="C150" s="366"/>
      <c r="D150" s="366"/>
      <c r="E150" s="366"/>
      <c r="F150" s="366"/>
      <c r="G150" s="438"/>
      <c r="H150" s="438"/>
      <c r="I150" s="438"/>
      <c r="J150" s="438"/>
      <c r="K150" s="438"/>
      <c r="L150" s="438"/>
      <c r="M150" s="438"/>
      <c r="N150" s="438"/>
      <c r="O150" s="438"/>
      <c r="P150" s="438"/>
      <c r="Q150" s="438"/>
      <c r="R150" s="438"/>
      <c r="S150" s="438"/>
      <c r="T150" s="438"/>
      <c r="U150" s="438"/>
      <c r="V150" s="438"/>
      <c r="W150" s="438"/>
      <c r="X150" s="438"/>
      <c r="Y150" s="438"/>
      <c r="Z150" s="438"/>
      <c r="AA150" s="438"/>
      <c r="AB150" s="438"/>
      <c r="AC150" s="438"/>
      <c r="AD150" s="439"/>
    </row>
    <row r="151" spans="1:30">
      <c r="A151" s="437"/>
      <c r="B151" s="366"/>
      <c r="C151" s="366"/>
      <c r="D151" s="366"/>
      <c r="E151" s="366"/>
      <c r="F151" s="366"/>
      <c r="G151" s="438"/>
      <c r="H151" s="438"/>
      <c r="I151" s="438"/>
      <c r="J151" s="438"/>
      <c r="K151" s="438"/>
      <c r="L151" s="438"/>
      <c r="M151" s="438"/>
      <c r="N151" s="438"/>
      <c r="O151" s="438"/>
      <c r="P151" s="438"/>
      <c r="Q151" s="438"/>
      <c r="R151" s="438"/>
      <c r="S151" s="438"/>
      <c r="T151" s="438"/>
      <c r="U151" s="438"/>
      <c r="V151" s="438"/>
      <c r="W151" s="438"/>
      <c r="X151" s="438"/>
      <c r="Y151" s="438"/>
      <c r="Z151" s="438"/>
      <c r="AA151" s="438"/>
      <c r="AB151" s="438"/>
      <c r="AC151" s="438"/>
      <c r="AD151" s="439"/>
    </row>
    <row r="152" spans="1:30">
      <c r="A152" s="437"/>
      <c r="B152" s="366"/>
      <c r="C152" s="366"/>
      <c r="D152" s="366"/>
      <c r="E152" s="366"/>
      <c r="F152" s="366"/>
      <c r="G152" s="438"/>
      <c r="H152" s="438"/>
      <c r="I152" s="438"/>
      <c r="J152" s="438"/>
      <c r="K152" s="438"/>
      <c r="L152" s="438"/>
      <c r="M152" s="438"/>
      <c r="N152" s="438"/>
      <c r="O152" s="438"/>
      <c r="P152" s="438"/>
      <c r="Q152" s="438"/>
      <c r="R152" s="438"/>
      <c r="S152" s="438"/>
      <c r="T152" s="438"/>
      <c r="U152" s="438"/>
      <c r="V152" s="438"/>
      <c r="W152" s="438"/>
      <c r="X152" s="438"/>
      <c r="Y152" s="438"/>
      <c r="Z152" s="438"/>
      <c r="AA152" s="438"/>
      <c r="AB152" s="438"/>
      <c r="AC152" s="438"/>
      <c r="AD152" s="439"/>
    </row>
    <row r="153" spans="1:30" s="138" customFormat="1">
      <c r="A153" s="490" t="s">
        <v>622</v>
      </c>
      <c r="B153" s="205" t="s">
        <v>674</v>
      </c>
      <c r="C153" s="491" t="s">
        <v>650</v>
      </c>
      <c r="D153" s="206" t="s">
        <v>671</v>
      </c>
      <c r="E153" s="491" t="s">
        <v>401</v>
      </c>
      <c r="F153" s="296"/>
      <c r="G153" s="455"/>
      <c r="H153" s="455"/>
      <c r="I153" s="455"/>
      <c r="J153" s="455"/>
      <c r="K153" s="455"/>
      <c r="L153" s="455"/>
      <c r="M153" s="455"/>
      <c r="N153" s="455"/>
      <c r="O153" s="455"/>
      <c r="P153" s="455"/>
      <c r="Q153" s="455"/>
      <c r="R153" s="455"/>
      <c r="S153" s="455"/>
      <c r="T153" s="455"/>
      <c r="U153" s="455"/>
      <c r="V153" s="455"/>
      <c r="W153" s="455"/>
      <c r="X153" s="455"/>
      <c r="Y153" s="455"/>
      <c r="Z153" s="455"/>
      <c r="AA153" s="455"/>
      <c r="AB153" s="455"/>
      <c r="AC153" s="455"/>
      <c r="AD153" s="456"/>
    </row>
    <row r="154" spans="1:30" s="138" customFormat="1">
      <c r="A154" s="490" t="s">
        <v>623</v>
      </c>
      <c r="B154" s="205" t="s">
        <v>674</v>
      </c>
      <c r="C154" s="491" t="s">
        <v>650</v>
      </c>
      <c r="D154" s="205" t="s">
        <v>674</v>
      </c>
      <c r="E154" s="491" t="s">
        <v>651</v>
      </c>
      <c r="F154" s="296"/>
      <c r="G154" s="492" t="s">
        <v>878</v>
      </c>
      <c r="H154" s="455"/>
      <c r="I154" s="455"/>
      <c r="J154" s="455"/>
      <c r="K154" s="455"/>
      <c r="L154" s="455"/>
      <c r="M154" s="455"/>
      <c r="N154" s="455"/>
      <c r="O154" s="455"/>
      <c r="P154" s="455"/>
      <c r="Q154" s="455"/>
      <c r="R154" s="455"/>
      <c r="S154" s="455"/>
      <c r="T154" s="455"/>
      <c r="U154" s="455"/>
      <c r="V154" s="455"/>
      <c r="W154" s="455"/>
      <c r="X154" s="455"/>
      <c r="Y154" s="455"/>
      <c r="Z154" s="455"/>
      <c r="AA154" s="455"/>
      <c r="AB154" s="455"/>
      <c r="AC154" s="455"/>
      <c r="AD154" s="456"/>
    </row>
    <row r="155" spans="1:30" s="138" customFormat="1" ht="26">
      <c r="A155" s="490" t="s">
        <v>670</v>
      </c>
      <c r="B155" s="207" t="str">
        <f>+B34</f>
        <v>BOX</v>
      </c>
      <c r="C155" s="184" t="s">
        <v>672</v>
      </c>
      <c r="D155" s="208" t="str">
        <f>+D34</f>
        <v>BOX</v>
      </c>
      <c r="E155" s="493" t="s">
        <v>342</v>
      </c>
      <c r="F155" s="296"/>
      <c r="G155" s="455" t="s">
        <v>596</v>
      </c>
      <c r="H155" s="455"/>
      <c r="I155" s="455"/>
      <c r="J155" s="455"/>
      <c r="K155" s="455"/>
      <c r="L155" s="455"/>
      <c r="M155" s="455"/>
      <c r="N155" s="455"/>
      <c r="O155" s="455"/>
      <c r="P155" s="455"/>
      <c r="Q155" s="455"/>
      <c r="R155" s="455"/>
      <c r="S155" s="455"/>
      <c r="T155" s="455"/>
      <c r="U155" s="455"/>
      <c r="V155" s="455"/>
      <c r="W155" s="455"/>
      <c r="X155" s="455"/>
      <c r="Y155" s="455"/>
      <c r="Z155" s="455"/>
      <c r="AA155" s="455"/>
      <c r="AB155" s="455"/>
      <c r="AC155" s="455"/>
      <c r="AD155" s="456"/>
    </row>
    <row r="156" spans="1:30" s="138" customFormat="1">
      <c r="A156" s="490" t="s">
        <v>673</v>
      </c>
      <c r="B156" s="207" t="str">
        <f>+B38</f>
        <v>BOX</v>
      </c>
      <c r="C156" s="184" t="s">
        <v>675</v>
      </c>
      <c r="D156" s="184"/>
      <c r="E156" s="296"/>
      <c r="F156" s="296"/>
      <c r="G156" s="455" t="s">
        <v>597</v>
      </c>
      <c r="H156" s="455"/>
      <c r="I156" s="455"/>
      <c r="J156" s="455"/>
      <c r="K156" s="455"/>
      <c r="L156" s="455"/>
      <c r="M156" s="455"/>
      <c r="N156" s="455"/>
      <c r="O156" s="455"/>
      <c r="P156" s="455"/>
      <c r="Q156" s="455"/>
      <c r="R156" s="455"/>
      <c r="S156" s="455"/>
      <c r="T156" s="455"/>
      <c r="U156" s="455"/>
      <c r="V156" s="455"/>
      <c r="W156" s="455"/>
      <c r="X156" s="455"/>
      <c r="Y156" s="455"/>
      <c r="Z156" s="455"/>
      <c r="AA156" s="455"/>
      <c r="AB156" s="455"/>
      <c r="AC156" s="455"/>
      <c r="AD156" s="456"/>
    </row>
    <row r="157" spans="1:30" s="138" customFormat="1">
      <c r="A157" s="490"/>
      <c r="B157" s="207" t="str">
        <f t="shared" ref="B157:B160" si="5">+B39</f>
        <v>BOX</v>
      </c>
      <c r="C157" s="184" t="s">
        <v>724</v>
      </c>
      <c r="D157" s="296"/>
      <c r="E157" s="296"/>
      <c r="F157" s="296"/>
      <c r="G157" s="494"/>
      <c r="H157" s="494"/>
      <c r="I157" s="455"/>
      <c r="J157" s="455"/>
      <c r="K157" s="455"/>
      <c r="L157" s="455"/>
      <c r="M157" s="455"/>
      <c r="N157" s="455"/>
      <c r="O157" s="455"/>
      <c r="P157" s="455"/>
      <c r="Q157" s="455"/>
      <c r="R157" s="455"/>
      <c r="S157" s="455"/>
      <c r="T157" s="455"/>
      <c r="U157" s="455"/>
      <c r="V157" s="455"/>
      <c r="W157" s="455"/>
      <c r="X157" s="455"/>
      <c r="Y157" s="455"/>
      <c r="Z157" s="455"/>
      <c r="AA157" s="455"/>
      <c r="AB157" s="455"/>
      <c r="AC157" s="455"/>
      <c r="AD157" s="456"/>
    </row>
    <row r="158" spans="1:30" s="138" customFormat="1">
      <c r="A158" s="490"/>
      <c r="B158" s="207" t="str">
        <f t="shared" si="5"/>
        <v>BOX</v>
      </c>
      <c r="C158" s="184" t="s">
        <v>508</v>
      </c>
      <c r="D158" s="296"/>
      <c r="E158" s="296"/>
      <c r="F158" s="296"/>
      <c r="G158" s="494"/>
      <c r="H158" s="494"/>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6"/>
    </row>
    <row r="159" spans="1:30" s="138" customFormat="1">
      <c r="A159" s="490"/>
      <c r="B159" s="207" t="str">
        <f t="shared" si="5"/>
        <v>BOX</v>
      </c>
      <c r="C159" s="184" t="s">
        <v>676</v>
      </c>
      <c r="D159" s="296"/>
      <c r="E159" s="296"/>
      <c r="F159" s="296"/>
      <c r="G159" s="494"/>
      <c r="H159" s="494"/>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6"/>
    </row>
    <row r="160" spans="1:30" s="138" customFormat="1">
      <c r="A160" s="490"/>
      <c r="B160" s="207" t="str">
        <f t="shared" si="5"/>
        <v>BOX</v>
      </c>
      <c r="C160" s="184" t="s">
        <v>677</v>
      </c>
      <c r="D160" s="296"/>
      <c r="E160" s="296"/>
      <c r="F160" s="296"/>
      <c r="G160" s="494"/>
      <c r="H160" s="494"/>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6"/>
    </row>
    <row r="161" spans="1:30" s="138" customFormat="1" ht="14" thickBot="1">
      <c r="A161" s="490"/>
      <c r="B161" s="209"/>
      <c r="C161" s="184"/>
      <c r="D161" s="296"/>
      <c r="E161" s="296"/>
      <c r="F161" s="296"/>
      <c r="G161" s="494"/>
      <c r="H161" s="494"/>
      <c r="I161" s="455"/>
      <c r="J161" s="455"/>
      <c r="K161" s="455"/>
      <c r="L161" s="455"/>
      <c r="M161" s="455"/>
      <c r="N161" s="455"/>
      <c r="O161" s="455"/>
      <c r="P161" s="455"/>
      <c r="Q161" s="455"/>
      <c r="R161" s="455"/>
      <c r="S161" s="455"/>
      <c r="T161" s="455"/>
      <c r="U161" s="455"/>
      <c r="V161" s="455"/>
      <c r="W161" s="455"/>
      <c r="X161" s="455"/>
      <c r="Y161" s="455"/>
      <c r="Z161" s="455"/>
      <c r="AA161" s="455"/>
      <c r="AB161" s="455"/>
      <c r="AC161" s="455"/>
      <c r="AD161" s="456"/>
    </row>
    <row r="162" spans="1:30" s="138" customFormat="1" ht="66" thickBot="1">
      <c r="A162" s="490" t="s">
        <v>236</v>
      </c>
      <c r="B162" s="210">
        <f>IF(SUM(B62:B71)&gt;=2,1,0)</f>
        <v>0</v>
      </c>
      <c r="C162" s="184"/>
      <c r="D162" s="296"/>
      <c r="E162" s="296"/>
      <c r="F162" s="296"/>
      <c r="G162" s="494" t="s">
        <v>63</v>
      </c>
      <c r="H162" s="494"/>
      <c r="I162" s="455"/>
      <c r="J162" s="455"/>
      <c r="K162" s="455"/>
      <c r="L162" s="455"/>
      <c r="M162" s="455"/>
      <c r="N162" s="455"/>
      <c r="O162" s="455"/>
      <c r="P162" s="455"/>
      <c r="Q162" s="455"/>
      <c r="R162" s="455"/>
      <c r="S162" s="455"/>
      <c r="T162" s="455"/>
      <c r="U162" s="455"/>
      <c r="V162" s="455"/>
      <c r="W162" s="455"/>
      <c r="X162" s="455"/>
      <c r="Y162" s="455"/>
      <c r="Z162" s="455"/>
      <c r="AA162" s="455"/>
      <c r="AB162" s="455"/>
      <c r="AC162" s="455"/>
      <c r="AD162" s="456"/>
    </row>
    <row r="163" spans="1:30" s="138" customFormat="1" ht="27" thickBot="1">
      <c r="A163" s="495" t="s">
        <v>290</v>
      </c>
      <c r="B163" s="211" t="e">
        <f>IF(B55=1,B57,D55)</f>
        <v>#DIV/0!</v>
      </c>
      <c r="C163" s="184"/>
      <c r="D163" s="296"/>
      <c r="E163" s="296"/>
      <c r="F163" s="296"/>
      <c r="G163" s="496" t="s">
        <v>307</v>
      </c>
      <c r="H163" s="494"/>
      <c r="I163" s="455"/>
      <c r="J163" s="455"/>
      <c r="K163" s="455"/>
      <c r="L163" s="455"/>
      <c r="M163" s="455"/>
      <c r="N163" s="455"/>
      <c r="O163" s="455"/>
      <c r="P163" s="455"/>
      <c r="Q163" s="455"/>
      <c r="R163" s="455"/>
      <c r="S163" s="455"/>
      <c r="T163" s="455"/>
      <c r="U163" s="455"/>
      <c r="V163" s="455"/>
      <c r="W163" s="455"/>
      <c r="X163" s="455"/>
      <c r="Y163" s="455"/>
      <c r="Z163" s="455"/>
      <c r="AA163" s="455"/>
      <c r="AB163" s="455"/>
      <c r="AC163" s="455"/>
      <c r="AD163" s="456"/>
    </row>
    <row r="164" spans="1:30" s="138" customFormat="1" ht="14" thickBot="1">
      <c r="A164" s="495"/>
      <c r="B164" s="184"/>
      <c r="C164" s="184"/>
      <c r="D164" s="296"/>
      <c r="E164" s="296"/>
      <c r="F164" s="296"/>
      <c r="G164" s="494"/>
      <c r="H164" s="494"/>
      <c r="I164" s="455"/>
      <c r="J164" s="455"/>
      <c r="K164" s="455"/>
      <c r="L164" s="455"/>
      <c r="M164" s="455"/>
      <c r="N164" s="455"/>
      <c r="O164" s="455"/>
      <c r="P164" s="455"/>
      <c r="Q164" s="455"/>
      <c r="R164" s="455"/>
      <c r="S164" s="455"/>
      <c r="T164" s="455"/>
      <c r="U164" s="455"/>
      <c r="V164" s="455"/>
      <c r="W164" s="455"/>
      <c r="X164" s="455"/>
      <c r="Y164" s="455"/>
      <c r="Z164" s="455"/>
      <c r="AA164" s="455"/>
      <c r="AB164" s="455"/>
      <c r="AC164" s="455"/>
      <c r="AD164" s="456"/>
    </row>
    <row r="165" spans="1:30" s="138" customFormat="1" ht="27" thickBot="1">
      <c r="A165" s="495" t="s">
        <v>291</v>
      </c>
      <c r="B165" s="212" t="s">
        <v>674</v>
      </c>
      <c r="C165" s="491" t="s">
        <v>650</v>
      </c>
      <c r="D165" s="213" t="s">
        <v>671</v>
      </c>
      <c r="E165" s="491" t="s">
        <v>401</v>
      </c>
      <c r="F165" s="296"/>
      <c r="G165" s="497" t="s">
        <v>598</v>
      </c>
      <c r="H165" s="455"/>
      <c r="I165" s="455"/>
      <c r="J165" s="455"/>
      <c r="K165" s="455"/>
      <c r="L165" s="455"/>
      <c r="M165" s="455"/>
      <c r="N165" s="455"/>
      <c r="O165" s="497"/>
      <c r="P165" s="455"/>
      <c r="Q165" s="455"/>
      <c r="R165" s="455"/>
      <c r="S165" s="455"/>
      <c r="T165" s="455"/>
      <c r="U165" s="455"/>
      <c r="V165" s="455"/>
      <c r="W165" s="455"/>
      <c r="X165" s="455"/>
      <c r="Y165" s="455"/>
      <c r="Z165" s="455"/>
      <c r="AA165" s="455"/>
      <c r="AB165" s="455"/>
      <c r="AC165" s="455"/>
      <c r="AD165" s="456"/>
    </row>
    <row r="166" spans="1:30" s="138" customFormat="1">
      <c r="A166" s="490" t="s">
        <v>624</v>
      </c>
      <c r="B166" s="214" t="s">
        <v>204</v>
      </c>
      <c r="C166" s="491" t="s">
        <v>625</v>
      </c>
      <c r="D166" s="498"/>
      <c r="E166" s="296"/>
      <c r="F166" s="296"/>
      <c r="G166" s="455"/>
      <c r="H166" s="455"/>
      <c r="I166" s="455"/>
      <c r="J166" s="455"/>
      <c r="K166" s="455"/>
      <c r="L166" s="455"/>
      <c r="M166" s="455"/>
      <c r="N166" s="455"/>
      <c r="O166" s="455"/>
      <c r="P166" s="455"/>
      <c r="Q166" s="455"/>
      <c r="R166" s="455"/>
      <c r="S166" s="455"/>
      <c r="T166" s="455"/>
      <c r="U166" s="455"/>
      <c r="V166" s="455"/>
      <c r="W166" s="455"/>
      <c r="X166" s="455"/>
      <c r="Y166" s="455"/>
      <c r="Z166" s="455"/>
      <c r="AA166" s="455"/>
      <c r="AB166" s="455"/>
      <c r="AC166" s="455"/>
      <c r="AD166" s="456"/>
    </row>
    <row r="167" spans="1:30" s="138" customFormat="1">
      <c r="A167" s="490"/>
      <c r="B167" s="213" t="s">
        <v>204</v>
      </c>
      <c r="C167" s="491" t="s">
        <v>626</v>
      </c>
      <c r="D167" s="498"/>
      <c r="E167" s="296"/>
      <c r="F167" s="296"/>
      <c r="G167" s="455"/>
      <c r="H167" s="455"/>
      <c r="I167" s="455"/>
      <c r="J167" s="455"/>
      <c r="K167" s="455"/>
      <c r="L167" s="455"/>
      <c r="M167" s="455"/>
      <c r="N167" s="455"/>
      <c r="O167" s="455"/>
      <c r="P167" s="455"/>
      <c r="Q167" s="455"/>
      <c r="R167" s="455"/>
      <c r="S167" s="455"/>
      <c r="T167" s="455"/>
      <c r="U167" s="455"/>
      <c r="V167" s="455"/>
      <c r="W167" s="455"/>
      <c r="X167" s="455"/>
      <c r="Y167" s="455"/>
      <c r="Z167" s="455"/>
      <c r="AA167" s="455"/>
      <c r="AB167" s="455"/>
      <c r="AC167" s="455"/>
      <c r="AD167" s="456"/>
    </row>
    <row r="168" spans="1:30" s="138" customFormat="1" ht="27" thickBot="1">
      <c r="A168" s="490"/>
      <c r="B168" s="215" t="s">
        <v>205</v>
      </c>
      <c r="C168" s="499" t="s">
        <v>453</v>
      </c>
      <c r="D168" s="498"/>
      <c r="E168" s="296"/>
      <c r="F168" s="296"/>
      <c r="G168" s="455"/>
      <c r="H168" s="455"/>
      <c r="I168" s="455"/>
      <c r="J168" s="455"/>
      <c r="K168" s="455"/>
      <c r="L168" s="455"/>
      <c r="M168" s="455"/>
      <c r="N168" s="455"/>
      <c r="O168" s="455"/>
      <c r="P168" s="455"/>
      <c r="Q168" s="455"/>
      <c r="R168" s="455"/>
      <c r="S168" s="455"/>
      <c r="T168" s="455"/>
      <c r="U168" s="455"/>
      <c r="V168" s="455"/>
      <c r="W168" s="455"/>
      <c r="X168" s="455"/>
      <c r="Y168" s="455"/>
      <c r="Z168" s="455"/>
      <c r="AA168" s="455"/>
      <c r="AB168" s="455"/>
      <c r="AC168" s="455"/>
      <c r="AD168" s="456"/>
    </row>
    <row r="169" spans="1:30" s="138" customFormat="1" ht="27" thickBot="1">
      <c r="A169" s="500" t="s">
        <v>284</v>
      </c>
      <c r="B169" s="212" t="s">
        <v>674</v>
      </c>
      <c r="C169" s="491" t="s">
        <v>650</v>
      </c>
      <c r="D169" s="498"/>
      <c r="E169" s="296"/>
      <c r="F169" s="296"/>
      <c r="G169" s="455"/>
      <c r="H169" s="455"/>
      <c r="I169" s="455"/>
      <c r="J169" s="455"/>
      <c r="K169" s="455"/>
      <c r="L169" s="455"/>
      <c r="M169" s="455"/>
      <c r="N169" s="455"/>
      <c r="O169" s="455"/>
      <c r="P169" s="455"/>
      <c r="Q169" s="455"/>
      <c r="R169" s="455"/>
      <c r="S169" s="455"/>
      <c r="T169" s="455"/>
      <c r="U169" s="455"/>
      <c r="V169" s="455"/>
      <c r="W169" s="455"/>
      <c r="X169" s="455"/>
      <c r="Y169" s="455"/>
      <c r="Z169" s="455"/>
      <c r="AA169" s="455"/>
      <c r="AB169" s="455"/>
      <c r="AC169" s="455"/>
      <c r="AD169" s="456"/>
    </row>
    <row r="170" spans="1:30" s="138" customFormat="1" ht="40" thickBot="1">
      <c r="A170" s="500" t="s">
        <v>295</v>
      </c>
      <c r="B170" s="212" t="s">
        <v>674</v>
      </c>
      <c r="C170" s="491" t="s">
        <v>650</v>
      </c>
      <c r="D170" s="498"/>
      <c r="E170" s="296"/>
      <c r="F170" s="296"/>
      <c r="G170" s="455" t="s">
        <v>79</v>
      </c>
      <c r="H170" s="455"/>
      <c r="I170" s="455"/>
      <c r="J170" s="455"/>
      <c r="K170" s="455"/>
      <c r="L170" s="455"/>
      <c r="M170" s="455"/>
      <c r="N170" s="455"/>
      <c r="O170" s="455"/>
      <c r="P170" s="455"/>
      <c r="Q170" s="455"/>
      <c r="R170" s="455"/>
      <c r="S170" s="455"/>
      <c r="T170" s="455"/>
      <c r="U170" s="455"/>
      <c r="V170" s="455"/>
      <c r="W170" s="455"/>
      <c r="X170" s="455"/>
      <c r="Y170" s="455"/>
      <c r="Z170" s="455"/>
      <c r="AA170" s="455"/>
      <c r="AB170" s="455"/>
      <c r="AC170" s="455"/>
      <c r="AD170" s="456"/>
    </row>
    <row r="171" spans="1:30" s="138" customFormat="1" ht="14" thickBot="1">
      <c r="A171" s="500"/>
      <c r="B171" s="216"/>
      <c r="C171" s="491"/>
      <c r="D171" s="498"/>
      <c r="E171" s="296"/>
      <c r="F171" s="296"/>
      <c r="G171" s="455" t="s">
        <v>80</v>
      </c>
      <c r="H171" s="455"/>
      <c r="I171" s="455"/>
      <c r="J171" s="455"/>
      <c r="K171" s="455"/>
      <c r="L171" s="455"/>
      <c r="M171" s="455"/>
      <c r="N171" s="455"/>
      <c r="O171" s="455"/>
      <c r="P171" s="455"/>
      <c r="Q171" s="455"/>
      <c r="R171" s="455"/>
      <c r="S171" s="455"/>
      <c r="T171" s="455"/>
      <c r="U171" s="455"/>
      <c r="V171" s="455"/>
      <c r="W171" s="455"/>
      <c r="X171" s="455"/>
      <c r="Y171" s="455"/>
      <c r="Z171" s="455"/>
      <c r="AA171" s="455"/>
      <c r="AB171" s="455"/>
      <c r="AC171" s="455"/>
      <c r="AD171" s="456"/>
    </row>
    <row r="172" spans="1:30" s="138" customFormat="1" ht="40" thickBot="1">
      <c r="A172" s="500" t="s">
        <v>249</v>
      </c>
      <c r="B172" s="212" t="s">
        <v>674</v>
      </c>
      <c r="C172" s="491" t="s">
        <v>650</v>
      </c>
      <c r="D172" s="498"/>
      <c r="E172" s="296"/>
      <c r="F172" s="296"/>
      <c r="G172" s="455" t="s">
        <v>304</v>
      </c>
      <c r="H172" s="455"/>
      <c r="I172" s="455"/>
      <c r="J172" s="455"/>
      <c r="K172" s="455"/>
      <c r="L172" s="455"/>
      <c r="M172" s="455"/>
      <c r="N172" s="455"/>
      <c r="O172" s="455"/>
      <c r="P172" s="455"/>
      <c r="Q172" s="455"/>
      <c r="R172" s="455"/>
      <c r="S172" s="455"/>
      <c r="T172" s="455"/>
      <c r="U172" s="455"/>
      <c r="V172" s="455"/>
      <c r="W172" s="455"/>
      <c r="X172" s="455"/>
      <c r="Y172" s="455"/>
      <c r="Z172" s="455"/>
      <c r="AA172" s="455"/>
      <c r="AB172" s="455"/>
      <c r="AC172" s="455"/>
      <c r="AD172" s="456"/>
    </row>
    <row r="173" spans="1:30" s="138" customFormat="1">
      <c r="A173" s="490" t="s">
        <v>540</v>
      </c>
      <c r="B173" s="214" t="s">
        <v>206</v>
      </c>
      <c r="C173" s="498" t="s">
        <v>650</v>
      </c>
      <c r="D173" s="213" t="s">
        <v>671</v>
      </c>
      <c r="E173" s="498" t="s">
        <v>541</v>
      </c>
      <c r="F173" s="296"/>
      <c r="G173" s="455"/>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6"/>
    </row>
    <row r="174" spans="1:30" s="138" customFormat="1">
      <c r="A174" s="490"/>
      <c r="B174" s="217"/>
      <c r="C174" s="217"/>
      <c r="D174" s="217"/>
      <c r="E174" s="498"/>
      <c r="F174" s="296"/>
      <c r="G174" s="455"/>
      <c r="H174" s="455"/>
      <c r="I174" s="455"/>
      <c r="J174" s="455"/>
      <c r="K174" s="455"/>
      <c r="L174" s="455"/>
      <c r="M174" s="455"/>
      <c r="N174" s="455"/>
      <c r="O174" s="455"/>
      <c r="P174" s="455"/>
      <c r="Q174" s="455"/>
      <c r="R174" s="455"/>
      <c r="S174" s="455"/>
      <c r="T174" s="455"/>
      <c r="U174" s="455"/>
      <c r="V174" s="455"/>
      <c r="W174" s="455"/>
      <c r="X174" s="455"/>
      <c r="Y174" s="455"/>
      <c r="Z174" s="455"/>
      <c r="AA174" s="455"/>
      <c r="AB174" s="455"/>
      <c r="AC174" s="455"/>
      <c r="AD174" s="456"/>
    </row>
    <row r="175" spans="1:30" s="138" customFormat="1">
      <c r="A175" s="490"/>
      <c r="B175" s="296"/>
      <c r="C175" s="296"/>
      <c r="D175" s="296"/>
      <c r="E175" s="296"/>
      <c r="F175" s="296"/>
      <c r="G175" s="455"/>
      <c r="H175" s="455"/>
      <c r="I175" s="455"/>
      <c r="J175" s="455"/>
      <c r="K175" s="455"/>
      <c r="L175" s="455"/>
      <c r="M175" s="455"/>
      <c r="N175" s="455"/>
      <c r="O175" s="455"/>
      <c r="P175" s="455"/>
      <c r="Q175" s="455"/>
      <c r="R175" s="455"/>
      <c r="S175" s="455"/>
      <c r="T175" s="455"/>
      <c r="U175" s="455"/>
      <c r="V175" s="455"/>
      <c r="W175" s="455"/>
      <c r="X175" s="455"/>
      <c r="Y175" s="455"/>
      <c r="Z175" s="455"/>
      <c r="AA175" s="455"/>
      <c r="AB175" s="455"/>
      <c r="AC175" s="455"/>
      <c r="AD175" s="456"/>
    </row>
    <row r="176" spans="1:30" s="138" customFormat="1">
      <c r="A176" s="490" t="s">
        <v>279</v>
      </c>
      <c r="B176" s="296" t="e">
        <f>+B153+D154+B165+B162+B163+B169+B170+B172</f>
        <v>#VALUE!</v>
      </c>
      <c r="C176" s="296"/>
      <c r="D176" s="296"/>
      <c r="E176" s="296"/>
      <c r="F176" s="296"/>
      <c r="G176" s="455"/>
      <c r="H176" s="455"/>
      <c r="I176" s="455"/>
      <c r="J176" s="455"/>
      <c r="K176" s="455"/>
      <c r="L176" s="455"/>
      <c r="M176" s="455"/>
      <c r="N176" s="455"/>
      <c r="O176" s="455"/>
      <c r="P176" s="455"/>
      <c r="Q176" s="455"/>
      <c r="R176" s="455"/>
      <c r="S176" s="455"/>
      <c r="T176" s="455"/>
      <c r="U176" s="455"/>
      <c r="V176" s="455"/>
      <c r="W176" s="455"/>
      <c r="X176" s="455"/>
      <c r="Y176" s="455"/>
      <c r="Z176" s="455"/>
      <c r="AA176" s="455"/>
      <c r="AB176" s="455"/>
      <c r="AC176" s="455"/>
      <c r="AD176" s="456"/>
    </row>
    <row r="177" spans="1:31" s="138" customFormat="1">
      <c r="A177" s="490"/>
      <c r="B177" s="296"/>
      <c r="C177" s="296"/>
      <c r="D177" s="296"/>
      <c r="E177" s="296"/>
      <c r="F177" s="296"/>
      <c r="G177" s="455"/>
      <c r="H177" s="455"/>
      <c r="I177" s="455"/>
      <c r="J177" s="455"/>
      <c r="K177" s="455"/>
      <c r="L177" s="455"/>
      <c r="M177" s="455"/>
      <c r="N177" s="455"/>
      <c r="O177" s="455"/>
      <c r="P177" s="455"/>
      <c r="Q177" s="455"/>
      <c r="R177" s="455"/>
      <c r="S177" s="455"/>
      <c r="T177" s="455"/>
      <c r="U177" s="455"/>
      <c r="V177" s="455"/>
      <c r="W177" s="455"/>
      <c r="X177" s="455"/>
      <c r="Y177" s="455"/>
      <c r="Z177" s="455"/>
      <c r="AA177" s="455"/>
      <c r="AB177" s="455"/>
      <c r="AC177" s="455"/>
      <c r="AD177" s="456"/>
    </row>
    <row r="178" spans="1:31" s="140" customFormat="1">
      <c r="A178" s="501" t="s">
        <v>521</v>
      </c>
      <c r="B178" s="286" t="e">
        <f>IF(B176=8,1)</f>
        <v>#VALUE!</v>
      </c>
      <c r="C178" s="286" t="s">
        <v>557</v>
      </c>
      <c r="D178" s="155"/>
      <c r="E178" s="155"/>
      <c r="F178" s="155"/>
      <c r="G178" s="433"/>
      <c r="H178" s="433"/>
      <c r="I178" s="433"/>
      <c r="J178" s="433"/>
      <c r="K178" s="433"/>
      <c r="L178" s="433"/>
      <c r="M178" s="433"/>
      <c r="N178" s="433"/>
      <c r="O178" s="433"/>
      <c r="P178" s="433"/>
      <c r="Q178" s="433"/>
      <c r="R178" s="433"/>
      <c r="S178" s="433"/>
      <c r="T178" s="433"/>
      <c r="U178" s="433"/>
      <c r="V178" s="433"/>
      <c r="W178" s="433"/>
      <c r="X178" s="433"/>
      <c r="Y178" s="433"/>
      <c r="Z178" s="433"/>
      <c r="AA178" s="433"/>
      <c r="AB178" s="433"/>
      <c r="AC178" s="433"/>
      <c r="AD178" s="434"/>
    </row>
    <row r="179" spans="1:31" s="140" customFormat="1">
      <c r="A179" s="440"/>
      <c r="B179" s="155"/>
      <c r="C179" s="155"/>
      <c r="D179" s="155"/>
      <c r="E179" s="155"/>
      <c r="F179" s="155"/>
      <c r="G179" s="433"/>
      <c r="H179" s="433"/>
      <c r="I179" s="433"/>
      <c r="J179" s="433"/>
      <c r="K179" s="433"/>
      <c r="L179" s="433"/>
      <c r="M179" s="433"/>
      <c r="N179" s="433"/>
      <c r="O179" s="433"/>
      <c r="P179" s="433"/>
      <c r="Q179" s="433"/>
      <c r="R179" s="433"/>
      <c r="S179" s="433"/>
      <c r="T179" s="433"/>
      <c r="U179" s="433"/>
      <c r="V179" s="433"/>
      <c r="W179" s="433"/>
      <c r="X179" s="433"/>
      <c r="Y179" s="433"/>
      <c r="Z179" s="433"/>
      <c r="AA179" s="433"/>
      <c r="AB179" s="433"/>
      <c r="AC179" s="433"/>
      <c r="AD179" s="434"/>
    </row>
    <row r="180" spans="1:31" s="140" customFormat="1" ht="14" thickBot="1">
      <c r="A180" s="502" t="s">
        <v>46</v>
      </c>
      <c r="B180" s="503"/>
      <c r="C180" s="503"/>
      <c r="D180" s="503"/>
      <c r="E180" s="503"/>
      <c r="F180" s="503"/>
      <c r="G180" s="504"/>
      <c r="H180" s="504"/>
      <c r="I180" s="504"/>
      <c r="J180" s="504"/>
      <c r="K180" s="504"/>
      <c r="L180" s="504"/>
      <c r="M180" s="504"/>
      <c r="N180" s="504"/>
      <c r="O180" s="504"/>
      <c r="P180" s="504"/>
      <c r="Q180" s="504"/>
      <c r="R180" s="504"/>
      <c r="S180" s="504"/>
      <c r="T180" s="504"/>
      <c r="U180" s="504"/>
      <c r="V180" s="504"/>
      <c r="W180" s="504"/>
      <c r="X180" s="504"/>
      <c r="Y180" s="504"/>
      <c r="Z180" s="504"/>
      <c r="AA180" s="504"/>
      <c r="AB180" s="504"/>
      <c r="AC180" s="504"/>
      <c r="AD180" s="505"/>
      <c r="AE180" s="144"/>
    </row>
    <row r="181" spans="1:31" s="140" customFormat="1">
      <c r="A181" s="506"/>
      <c r="B181" s="507"/>
      <c r="C181" s="507"/>
      <c r="D181" s="507"/>
      <c r="E181" s="507"/>
      <c r="F181" s="507"/>
      <c r="G181" s="508"/>
      <c r="H181" s="508"/>
      <c r="I181" s="508"/>
      <c r="J181" s="508"/>
      <c r="K181" s="508"/>
      <c r="L181" s="508"/>
      <c r="M181" s="508"/>
      <c r="N181" s="508"/>
      <c r="O181" s="508"/>
      <c r="P181" s="508"/>
      <c r="Q181" s="508"/>
      <c r="R181" s="508"/>
      <c r="S181" s="508"/>
      <c r="T181" s="508"/>
      <c r="U181" s="508"/>
      <c r="V181" s="508"/>
      <c r="W181" s="508"/>
      <c r="X181" s="508"/>
      <c r="Y181" s="508"/>
      <c r="Z181" s="508"/>
      <c r="AA181" s="508"/>
      <c r="AB181" s="508"/>
      <c r="AC181" s="508"/>
      <c r="AD181" s="509"/>
    </row>
    <row r="182" spans="1:31" s="141" customFormat="1">
      <c r="A182" s="468" t="s">
        <v>558</v>
      </c>
      <c r="B182" s="259"/>
      <c r="C182" s="259"/>
      <c r="D182" s="259"/>
      <c r="E182" s="259"/>
      <c r="F182" s="259"/>
      <c r="G182" s="418"/>
      <c r="H182" s="418"/>
      <c r="I182" s="418"/>
      <c r="J182" s="418"/>
      <c r="K182" s="418"/>
      <c r="L182" s="418"/>
      <c r="M182" s="418"/>
      <c r="N182" s="418"/>
      <c r="O182" s="418"/>
      <c r="P182" s="418"/>
      <c r="Q182" s="418"/>
      <c r="R182" s="418"/>
      <c r="S182" s="418"/>
      <c r="T182" s="418"/>
      <c r="U182" s="418"/>
      <c r="V182" s="418"/>
      <c r="W182" s="418"/>
      <c r="X182" s="418"/>
      <c r="Y182" s="418"/>
      <c r="Z182" s="418"/>
      <c r="AA182" s="418"/>
      <c r="AB182" s="418"/>
      <c r="AC182" s="418"/>
      <c r="AD182" s="419"/>
    </row>
    <row r="183" spans="1:31">
      <c r="A183" s="437"/>
      <c r="B183" s="366"/>
      <c r="C183" s="366"/>
      <c r="D183" s="366"/>
      <c r="E183" s="366"/>
      <c r="F183" s="366"/>
      <c r="G183" s="438"/>
      <c r="H183" s="438"/>
      <c r="I183" s="438"/>
      <c r="J183" s="438"/>
      <c r="K183" s="438"/>
      <c r="L183" s="438"/>
      <c r="M183" s="438"/>
      <c r="N183" s="438"/>
      <c r="O183" s="438"/>
      <c r="P183" s="438"/>
      <c r="Q183" s="438"/>
      <c r="R183" s="438"/>
      <c r="S183" s="438"/>
      <c r="T183" s="438"/>
      <c r="U183" s="438"/>
      <c r="V183" s="438"/>
      <c r="W183" s="438"/>
      <c r="X183" s="438"/>
      <c r="Y183" s="438"/>
      <c r="Z183" s="438"/>
      <c r="AA183" s="438"/>
      <c r="AB183" s="438"/>
      <c r="AC183" s="438"/>
      <c r="AD183" s="439"/>
    </row>
    <row r="184" spans="1:31" s="142" customFormat="1">
      <c r="A184" s="510" t="s">
        <v>299</v>
      </c>
      <c r="B184" s="511">
        <f>+G21</f>
        <v>0</v>
      </c>
      <c r="C184" s="233" t="s">
        <v>559</v>
      </c>
      <c r="D184" s="233"/>
      <c r="E184" s="233"/>
      <c r="F184" s="233"/>
      <c r="G184" s="390" t="s">
        <v>67</v>
      </c>
      <c r="H184" s="390"/>
      <c r="I184" s="390"/>
      <c r="J184" s="390"/>
      <c r="K184" s="390"/>
      <c r="L184" s="390"/>
      <c r="M184" s="390"/>
      <c r="N184" s="390"/>
      <c r="O184" s="390"/>
      <c r="P184" s="390"/>
      <c r="Q184" s="390"/>
      <c r="R184" s="390"/>
      <c r="S184" s="390"/>
      <c r="T184" s="390"/>
      <c r="U184" s="390"/>
      <c r="V184" s="390"/>
      <c r="W184" s="390"/>
      <c r="X184" s="390"/>
      <c r="Y184" s="390"/>
      <c r="Z184" s="390"/>
      <c r="AA184" s="390"/>
      <c r="AB184" s="390"/>
      <c r="AC184" s="390"/>
      <c r="AD184" s="443"/>
    </row>
    <row r="185" spans="1:31">
      <c r="A185" s="437"/>
      <c r="B185" s="366"/>
      <c r="C185" s="366"/>
      <c r="D185" s="366"/>
      <c r="E185" s="366"/>
      <c r="F185" s="366"/>
      <c r="G185" s="438"/>
      <c r="H185" s="438"/>
      <c r="I185" s="438"/>
      <c r="J185" s="438"/>
      <c r="K185" s="438"/>
      <c r="L185" s="438"/>
      <c r="M185" s="438"/>
      <c r="N185" s="438"/>
      <c r="O185" s="438"/>
      <c r="P185" s="438"/>
      <c r="Q185" s="438"/>
      <c r="R185" s="438"/>
      <c r="S185" s="438"/>
      <c r="T185" s="438"/>
      <c r="U185" s="438"/>
      <c r="V185" s="438"/>
      <c r="W185" s="438"/>
      <c r="X185" s="438"/>
      <c r="Y185" s="438"/>
      <c r="Z185" s="438"/>
      <c r="AA185" s="438"/>
      <c r="AB185" s="438"/>
      <c r="AC185" s="438"/>
      <c r="AD185" s="439"/>
    </row>
    <row r="186" spans="1:31" s="145" customFormat="1">
      <c r="A186" s="512" t="s">
        <v>300</v>
      </c>
      <c r="B186" s="513">
        <f>+B184-1</f>
        <v>-1</v>
      </c>
      <c r="C186" s="235" t="s">
        <v>237</v>
      </c>
      <c r="D186" s="513"/>
      <c r="E186" s="235"/>
      <c r="F186" s="235"/>
      <c r="G186" s="447"/>
      <c r="H186" s="447"/>
      <c r="I186" s="447"/>
      <c r="J186" s="447"/>
      <c r="K186" s="447"/>
      <c r="L186" s="447"/>
      <c r="M186" s="447"/>
      <c r="N186" s="447"/>
      <c r="O186" s="447"/>
      <c r="P186" s="447"/>
      <c r="Q186" s="447"/>
      <c r="R186" s="447"/>
      <c r="S186" s="447"/>
      <c r="T186" s="447"/>
      <c r="U186" s="447"/>
      <c r="V186" s="447"/>
      <c r="W186" s="447"/>
      <c r="X186" s="447"/>
      <c r="Y186" s="447"/>
      <c r="Z186" s="447"/>
      <c r="AA186" s="447"/>
      <c r="AB186" s="447"/>
      <c r="AC186" s="447"/>
      <c r="AD186" s="448"/>
    </row>
    <row r="187" spans="1:31" s="145" customFormat="1" ht="14" thickBot="1">
      <c r="A187" s="250"/>
      <c r="B187" s="235"/>
      <c r="C187" s="235"/>
      <c r="D187" s="235"/>
      <c r="E187" s="235"/>
      <c r="F187" s="235"/>
      <c r="G187" s="447"/>
      <c r="H187" s="447"/>
      <c r="I187" s="447"/>
      <c r="J187" s="447"/>
      <c r="K187" s="447"/>
      <c r="L187" s="447"/>
      <c r="M187" s="447"/>
      <c r="N187" s="447"/>
      <c r="O187" s="447"/>
      <c r="P187" s="447"/>
      <c r="Q187" s="447"/>
      <c r="R187" s="447"/>
      <c r="S187" s="447"/>
      <c r="T187" s="447"/>
      <c r="U187" s="447"/>
      <c r="V187" s="447"/>
      <c r="W187" s="447"/>
      <c r="X187" s="447"/>
      <c r="Y187" s="447"/>
      <c r="Z187" s="447"/>
      <c r="AA187" s="447"/>
      <c r="AB187" s="447"/>
      <c r="AC187" s="447"/>
      <c r="AD187" s="448"/>
    </row>
    <row r="188" spans="1:31" s="138" customFormat="1">
      <c r="A188" s="250" t="s">
        <v>238</v>
      </c>
      <c r="B188" s="218" t="s">
        <v>239</v>
      </c>
      <c r="C188" s="218" t="s">
        <v>240</v>
      </c>
      <c r="D188" s="393" t="s">
        <v>241</v>
      </c>
      <c r="E188" s="225" t="s">
        <v>275</v>
      </c>
      <c r="F188" s="296"/>
      <c r="G188" s="455"/>
      <c r="H188" s="455"/>
      <c r="I188" s="455"/>
      <c r="J188" s="455"/>
      <c r="K188" s="455"/>
      <c r="L188" s="455"/>
      <c r="M188" s="455"/>
      <c r="N188" s="455"/>
      <c r="O188" s="455"/>
      <c r="P188" s="455"/>
      <c r="Q188" s="455"/>
      <c r="R188" s="455"/>
      <c r="S188" s="455"/>
      <c r="T188" s="455"/>
      <c r="U188" s="455"/>
      <c r="V188" s="455"/>
      <c r="W188" s="455"/>
      <c r="X188" s="455"/>
      <c r="Y188" s="455"/>
      <c r="Z188" s="455"/>
      <c r="AA188" s="455"/>
      <c r="AB188" s="455"/>
      <c r="AC188" s="455"/>
      <c r="AD188" s="456"/>
    </row>
    <row r="189" spans="1:31" s="140" customFormat="1" ht="14" thickBot="1">
      <c r="A189" s="514"/>
      <c r="B189" s="219" t="s">
        <v>321</v>
      </c>
      <c r="C189" s="219" t="s">
        <v>209</v>
      </c>
      <c r="D189" s="230" t="s">
        <v>210</v>
      </c>
      <c r="E189" s="230" t="s">
        <v>210</v>
      </c>
      <c r="F189" s="155"/>
      <c r="G189" s="433"/>
      <c r="H189" s="433"/>
      <c r="I189" s="433"/>
      <c r="J189" s="433"/>
      <c r="K189" s="433"/>
      <c r="L189" s="433"/>
      <c r="M189" s="433"/>
      <c r="N189" s="433"/>
      <c r="O189" s="433"/>
      <c r="P189" s="433"/>
      <c r="Q189" s="433"/>
      <c r="R189" s="433"/>
      <c r="S189" s="433"/>
      <c r="T189" s="433"/>
      <c r="U189" s="433"/>
      <c r="V189" s="433"/>
      <c r="W189" s="433"/>
      <c r="X189" s="433"/>
      <c r="Y189" s="433"/>
      <c r="Z189" s="433"/>
      <c r="AA189" s="433"/>
      <c r="AB189" s="433"/>
      <c r="AC189" s="433"/>
      <c r="AD189" s="434"/>
    </row>
    <row r="190" spans="1:31" s="142" customFormat="1">
      <c r="A190" s="440" t="s">
        <v>322</v>
      </c>
      <c r="B190" s="223" t="e">
        <f>+'STAT 1 CALCS - IGNORE'!E110</f>
        <v>#DIV/0!</v>
      </c>
      <c r="C190" s="224">
        <f>+C217</f>
        <v>-3</v>
      </c>
      <c r="D190" s="391">
        <f>+Summary!D27</f>
        <v>0</v>
      </c>
      <c r="E190" s="229">
        <f>+D25</f>
        <v>0</v>
      </c>
      <c r="F190" s="233"/>
      <c r="G190" s="390" t="s">
        <v>404</v>
      </c>
      <c r="H190" s="390"/>
      <c r="I190" s="390"/>
      <c r="J190" s="390"/>
      <c r="K190" s="390"/>
      <c r="L190" s="390"/>
      <c r="M190" s="390"/>
      <c r="N190" s="390"/>
      <c r="O190" s="390"/>
      <c r="P190" s="390"/>
      <c r="Q190" s="390"/>
      <c r="R190" s="390"/>
      <c r="S190" s="390"/>
      <c r="T190" s="390"/>
      <c r="U190" s="390"/>
      <c r="V190" s="390"/>
      <c r="W190" s="390"/>
      <c r="X190" s="390"/>
      <c r="Y190" s="390"/>
      <c r="Z190" s="390"/>
      <c r="AA190" s="390"/>
      <c r="AB190" s="390"/>
      <c r="AC190" s="390"/>
      <c r="AD190" s="443"/>
    </row>
    <row r="191" spans="1:31" s="138" customFormat="1">
      <c r="A191" s="444" t="s">
        <v>414</v>
      </c>
      <c r="B191" s="226" t="e">
        <f>+'STAT 1 CALCS - IGNORE'!E111</f>
        <v>#DIV/0!</v>
      </c>
      <c r="C191" s="227">
        <f>+C218</f>
        <v>-4</v>
      </c>
      <c r="D191" s="228">
        <f>+Summary!C27</f>
        <v>0</v>
      </c>
      <c r="E191" s="229">
        <f>+C25</f>
        <v>0</v>
      </c>
      <c r="F191" s="296"/>
      <c r="G191" s="455" t="s">
        <v>66</v>
      </c>
      <c r="H191" s="455"/>
      <c r="I191" s="455"/>
      <c r="J191" s="455"/>
      <c r="K191" s="455"/>
      <c r="L191" s="455"/>
      <c r="M191" s="455"/>
      <c r="N191" s="455"/>
      <c r="O191" s="455"/>
      <c r="P191" s="455"/>
      <c r="Q191" s="455"/>
      <c r="R191" s="455"/>
      <c r="S191" s="455"/>
      <c r="T191" s="455"/>
      <c r="U191" s="455"/>
      <c r="V191" s="455"/>
      <c r="W191" s="455"/>
      <c r="X191" s="455"/>
      <c r="Y191" s="455"/>
      <c r="Z191" s="455"/>
      <c r="AA191" s="455"/>
      <c r="AB191" s="455"/>
      <c r="AC191" s="455"/>
      <c r="AD191" s="456"/>
    </row>
    <row r="192" spans="1:31" s="141" customFormat="1" ht="14" thickBot="1">
      <c r="A192" s="490" t="s">
        <v>415</v>
      </c>
      <c r="B192" s="219" t="e">
        <f>+'STAT 1 CALCS - IGNORE'!E112</f>
        <v>#DIV/0!</v>
      </c>
      <c r="C192" s="230">
        <f>+C219</f>
        <v>-5</v>
      </c>
      <c r="D192" s="231">
        <f>+Summary!B27</f>
        <v>0</v>
      </c>
      <c r="E192" s="222">
        <f>+B25</f>
        <v>0</v>
      </c>
      <c r="F192" s="259"/>
      <c r="G192" s="418" t="s">
        <v>54</v>
      </c>
      <c r="H192" s="418"/>
      <c r="I192" s="418"/>
      <c r="J192" s="418"/>
      <c r="K192" s="418"/>
      <c r="L192" s="418"/>
      <c r="M192" s="418"/>
      <c r="N192" s="418"/>
      <c r="O192" s="418"/>
      <c r="P192" s="418"/>
      <c r="Q192" s="418"/>
      <c r="R192" s="418"/>
      <c r="S192" s="418"/>
      <c r="T192" s="418"/>
      <c r="U192" s="418"/>
      <c r="V192" s="418"/>
      <c r="W192" s="418"/>
      <c r="X192" s="418"/>
      <c r="Y192" s="418"/>
      <c r="Z192" s="418"/>
      <c r="AA192" s="418"/>
      <c r="AB192" s="418"/>
      <c r="AC192" s="418"/>
      <c r="AD192" s="419"/>
    </row>
    <row r="193" spans="1:30" s="142" customFormat="1">
      <c r="A193" s="240"/>
      <c r="B193" s="232"/>
      <c r="C193" s="233"/>
      <c r="D193" s="233"/>
      <c r="E193" s="233"/>
      <c r="F193" s="233"/>
      <c r="G193" s="390"/>
      <c r="H193" s="390"/>
      <c r="I193" s="390"/>
      <c r="J193" s="390"/>
      <c r="K193" s="390"/>
      <c r="L193" s="390"/>
      <c r="M193" s="390"/>
      <c r="N193" s="390"/>
      <c r="O193" s="390"/>
      <c r="P193" s="390"/>
      <c r="Q193" s="390"/>
      <c r="R193" s="390"/>
      <c r="S193" s="390"/>
      <c r="T193" s="390"/>
      <c r="U193" s="390"/>
      <c r="V193" s="390"/>
      <c r="W193" s="390"/>
      <c r="X193" s="390"/>
      <c r="Y193" s="390"/>
      <c r="Z193" s="390"/>
      <c r="AA193" s="390"/>
      <c r="AB193" s="390"/>
      <c r="AC193" s="390"/>
      <c r="AD193" s="443"/>
    </row>
    <row r="194" spans="1:30" s="145" customFormat="1">
      <c r="A194" s="444" t="s">
        <v>416</v>
      </c>
      <c r="B194" s="234" t="e">
        <f>MAX(B190:B192)</f>
        <v>#DIV/0!</v>
      </c>
      <c r="C194" s="235"/>
      <c r="D194" s="235"/>
      <c r="E194" s="235"/>
      <c r="F194" s="235"/>
      <c r="G194" s="447"/>
      <c r="H194" s="447"/>
      <c r="I194" s="447"/>
      <c r="J194" s="447"/>
      <c r="K194" s="447"/>
      <c r="L194" s="447"/>
      <c r="M194" s="447"/>
      <c r="N194" s="447"/>
      <c r="O194" s="447"/>
      <c r="P194" s="447"/>
      <c r="Q194" s="447"/>
      <c r="R194" s="447"/>
      <c r="S194" s="447"/>
      <c r="T194" s="447"/>
      <c r="U194" s="447"/>
      <c r="V194" s="447"/>
      <c r="W194" s="447"/>
      <c r="X194" s="447"/>
      <c r="Y194" s="447"/>
      <c r="Z194" s="447"/>
      <c r="AA194" s="447"/>
      <c r="AB194" s="447"/>
      <c r="AC194" s="447"/>
      <c r="AD194" s="448"/>
    </row>
    <row r="195" spans="1:30" s="145" customFormat="1">
      <c r="A195" s="449"/>
      <c r="B195" s="235"/>
      <c r="C195" s="235"/>
      <c r="D195" s="235"/>
      <c r="E195" s="235"/>
      <c r="F195" s="235"/>
      <c r="G195" s="447"/>
      <c r="H195" s="447"/>
      <c r="I195" s="447"/>
      <c r="J195" s="447"/>
      <c r="K195" s="447"/>
      <c r="L195" s="447"/>
      <c r="M195" s="447"/>
      <c r="N195" s="447"/>
      <c r="O195" s="447"/>
      <c r="P195" s="447"/>
      <c r="Q195" s="447"/>
      <c r="R195" s="447"/>
      <c r="S195" s="447"/>
      <c r="T195" s="447"/>
      <c r="U195" s="447"/>
      <c r="V195" s="447"/>
      <c r="W195" s="447"/>
      <c r="X195" s="447"/>
      <c r="Y195" s="447"/>
      <c r="Z195" s="447"/>
      <c r="AA195" s="447"/>
      <c r="AB195" s="447"/>
      <c r="AC195" s="447"/>
      <c r="AD195" s="448"/>
    </row>
    <row r="196" spans="1:30" s="140" customFormat="1">
      <c r="A196" s="462" t="s">
        <v>380</v>
      </c>
      <c r="B196" s="236" t="s">
        <v>204</v>
      </c>
      <c r="C196" s="515" t="s">
        <v>354</v>
      </c>
      <c r="D196" s="296"/>
      <c r="E196" s="296"/>
      <c r="F196" s="155"/>
      <c r="G196" s="516" t="s">
        <v>69</v>
      </c>
      <c r="H196" s="517"/>
      <c r="I196" s="433"/>
      <c r="J196" s="433"/>
      <c r="K196" s="433"/>
      <c r="L196" s="433"/>
      <c r="M196" s="433"/>
      <c r="N196" s="433"/>
      <c r="O196" s="433"/>
      <c r="P196" s="433"/>
      <c r="Q196" s="433"/>
      <c r="R196" s="433"/>
      <c r="S196" s="433"/>
      <c r="T196" s="433"/>
      <c r="U196" s="433"/>
      <c r="V196" s="433"/>
      <c r="W196" s="433"/>
      <c r="X196" s="433"/>
      <c r="Y196" s="433"/>
      <c r="Z196" s="433"/>
      <c r="AA196" s="433"/>
      <c r="AB196" s="433"/>
      <c r="AC196" s="433"/>
      <c r="AD196" s="434"/>
    </row>
    <row r="197" spans="1:30" s="140" customFormat="1">
      <c r="A197" s="475"/>
      <c r="B197" s="518"/>
      <c r="C197" s="155"/>
      <c r="D197" s="155"/>
      <c r="E197" s="155"/>
      <c r="F197" s="155"/>
      <c r="G197" s="433" t="s">
        <v>68</v>
      </c>
      <c r="H197" s="433"/>
      <c r="I197" s="433"/>
      <c r="J197" s="433"/>
      <c r="K197" s="433"/>
      <c r="L197" s="433"/>
      <c r="M197" s="433"/>
      <c r="N197" s="433"/>
      <c r="O197" s="433"/>
      <c r="P197" s="433"/>
      <c r="Q197" s="433"/>
      <c r="R197" s="433"/>
      <c r="S197" s="433"/>
      <c r="T197" s="433"/>
      <c r="U197" s="433"/>
      <c r="V197" s="433"/>
      <c r="W197" s="433"/>
      <c r="X197" s="433"/>
      <c r="Y197" s="433"/>
      <c r="Z197" s="433"/>
      <c r="AA197" s="433"/>
      <c r="AB197" s="433"/>
      <c r="AC197" s="433"/>
      <c r="AD197" s="434"/>
    </row>
    <row r="198" spans="1:30" s="142" customFormat="1">
      <c r="A198" s="464" t="s">
        <v>355</v>
      </c>
      <c r="B198" s="519" t="e">
        <f>+B184-B196</f>
        <v>#VALUE!</v>
      </c>
      <c r="C198" s="520" t="s">
        <v>606</v>
      </c>
      <c r="D198" s="233"/>
      <c r="E198" s="233"/>
      <c r="F198" s="233"/>
      <c r="G198" s="390"/>
      <c r="H198" s="390"/>
      <c r="I198" s="390"/>
      <c r="J198" s="390"/>
      <c r="K198" s="390"/>
      <c r="L198" s="390"/>
      <c r="M198" s="390"/>
      <c r="N198" s="390"/>
      <c r="O198" s="390"/>
      <c r="P198" s="390"/>
      <c r="Q198" s="390"/>
      <c r="R198" s="390"/>
      <c r="S198" s="390"/>
      <c r="T198" s="390"/>
      <c r="U198" s="390"/>
      <c r="V198" s="390"/>
      <c r="W198" s="390"/>
      <c r="X198" s="390"/>
      <c r="Y198" s="390"/>
      <c r="Z198" s="390"/>
      <c r="AA198" s="390"/>
      <c r="AB198" s="390"/>
      <c r="AC198" s="390"/>
      <c r="AD198" s="443"/>
    </row>
    <row r="199" spans="1:30" s="142" customFormat="1">
      <c r="A199" s="464"/>
      <c r="B199" s="519"/>
      <c r="C199" s="520"/>
      <c r="D199" s="233"/>
      <c r="E199" s="233"/>
      <c r="F199" s="233"/>
      <c r="G199" s="390"/>
      <c r="H199" s="390"/>
      <c r="I199" s="390"/>
      <c r="J199" s="390"/>
      <c r="K199" s="390"/>
      <c r="L199" s="390"/>
      <c r="M199" s="390"/>
      <c r="N199" s="390"/>
      <c r="O199" s="390"/>
      <c r="P199" s="390"/>
      <c r="Q199" s="390"/>
      <c r="R199" s="390"/>
      <c r="S199" s="390"/>
      <c r="T199" s="390"/>
      <c r="U199" s="390"/>
      <c r="V199" s="390"/>
      <c r="W199" s="390"/>
      <c r="X199" s="390"/>
      <c r="Y199" s="390"/>
      <c r="Z199" s="390"/>
      <c r="AA199" s="390"/>
      <c r="AB199" s="390"/>
      <c r="AC199" s="390"/>
      <c r="AD199" s="443"/>
    </row>
    <row r="200" spans="1:30" s="142" customFormat="1">
      <c r="A200" s="521" t="s">
        <v>635</v>
      </c>
      <c r="B200" s="236" t="s">
        <v>208</v>
      </c>
      <c r="C200" s="520" t="s">
        <v>269</v>
      </c>
      <c r="D200" s="233"/>
      <c r="E200" s="233"/>
      <c r="F200" s="233"/>
      <c r="G200" s="458" t="s">
        <v>836</v>
      </c>
      <c r="H200" s="390"/>
      <c r="I200" s="390"/>
      <c r="J200" s="390"/>
      <c r="K200" s="390"/>
      <c r="L200" s="390"/>
      <c r="M200" s="390"/>
      <c r="N200" s="390"/>
      <c r="O200" s="390"/>
      <c r="P200" s="390"/>
      <c r="Q200" s="390"/>
      <c r="R200" s="390"/>
      <c r="S200" s="390"/>
      <c r="T200" s="390"/>
      <c r="U200" s="390"/>
      <c r="V200" s="390"/>
      <c r="W200" s="390"/>
      <c r="X200" s="390"/>
      <c r="Y200" s="390"/>
      <c r="Z200" s="390"/>
      <c r="AA200" s="390"/>
      <c r="AB200" s="390"/>
      <c r="AC200" s="390"/>
      <c r="AD200" s="443"/>
    </row>
    <row r="201" spans="1:30" s="145" customFormat="1">
      <c r="A201" s="521"/>
      <c r="B201" s="522"/>
      <c r="C201" s="523"/>
      <c r="D201" s="235"/>
      <c r="E201" s="235"/>
      <c r="F201" s="235"/>
      <c r="G201" s="524"/>
      <c r="H201" s="447"/>
      <c r="I201" s="447"/>
      <c r="J201" s="447"/>
      <c r="K201" s="447"/>
      <c r="L201" s="447"/>
      <c r="M201" s="447"/>
      <c r="N201" s="447"/>
      <c r="O201" s="447"/>
      <c r="P201" s="447"/>
      <c r="Q201" s="447"/>
      <c r="R201" s="447"/>
      <c r="S201" s="447"/>
      <c r="T201" s="447"/>
      <c r="U201" s="447"/>
      <c r="V201" s="447"/>
      <c r="W201" s="447"/>
      <c r="X201" s="447"/>
      <c r="Y201" s="447"/>
      <c r="Z201" s="447"/>
      <c r="AA201" s="447"/>
      <c r="AB201" s="447"/>
      <c r="AC201" s="447"/>
      <c r="AD201" s="448"/>
    </row>
    <row r="202" spans="1:30" s="141" customFormat="1">
      <c r="A202" s="521" t="s">
        <v>867</v>
      </c>
      <c r="B202" s="236" t="s">
        <v>204</v>
      </c>
      <c r="C202" s="525"/>
      <c r="D202" s="155"/>
      <c r="E202" s="526"/>
      <c r="F202" s="259"/>
      <c r="G202" s="527" t="s">
        <v>837</v>
      </c>
      <c r="H202" s="418"/>
      <c r="I202" s="418"/>
      <c r="J202" s="418"/>
      <c r="K202" s="418"/>
      <c r="L202" s="418"/>
      <c r="M202" s="418"/>
      <c r="N202" s="418"/>
      <c r="O202" s="418"/>
      <c r="P202" s="418"/>
      <c r="Q202" s="418"/>
      <c r="R202" s="418"/>
      <c r="S202" s="418"/>
      <c r="T202" s="418"/>
      <c r="U202" s="418"/>
      <c r="V202" s="418"/>
      <c r="W202" s="418"/>
      <c r="X202" s="418"/>
      <c r="Y202" s="418"/>
      <c r="Z202" s="418"/>
      <c r="AA202" s="418"/>
      <c r="AB202" s="418"/>
      <c r="AC202" s="418"/>
      <c r="AD202" s="419"/>
    </row>
    <row r="203" spans="1:30" s="138" customFormat="1">
      <c r="A203" s="465"/>
      <c r="B203" s="528"/>
      <c r="C203" s="529"/>
      <c r="D203" s="235"/>
      <c r="E203" s="530"/>
      <c r="F203" s="296"/>
      <c r="G203" s="455"/>
      <c r="H203" s="455"/>
      <c r="I203" s="455"/>
      <c r="J203" s="455"/>
      <c r="K203" s="455"/>
      <c r="L203" s="455"/>
      <c r="M203" s="455"/>
      <c r="N203" s="455"/>
      <c r="O203" s="455"/>
      <c r="P203" s="455"/>
      <c r="Q203" s="455"/>
      <c r="R203" s="455"/>
      <c r="S203" s="455"/>
      <c r="T203" s="455"/>
      <c r="U203" s="455"/>
      <c r="V203" s="455"/>
      <c r="W203" s="455"/>
      <c r="X203" s="455"/>
      <c r="Y203" s="455"/>
      <c r="Z203" s="455"/>
      <c r="AA203" s="455"/>
      <c r="AB203" s="455"/>
      <c r="AC203" s="455"/>
      <c r="AD203" s="456"/>
    </row>
    <row r="204" spans="1:30" s="140" customFormat="1">
      <c r="A204" s="531"/>
      <c r="B204" s="155"/>
      <c r="C204" s="155"/>
      <c r="D204" s="155"/>
      <c r="E204" s="155"/>
      <c r="F204" s="155"/>
      <c r="G204" s="433"/>
      <c r="H204" s="433"/>
      <c r="I204" s="433"/>
      <c r="J204" s="433"/>
      <c r="K204" s="433"/>
      <c r="L204" s="433"/>
      <c r="M204" s="433"/>
      <c r="N204" s="433"/>
      <c r="O204" s="433"/>
      <c r="P204" s="433"/>
      <c r="Q204" s="433"/>
      <c r="R204" s="433"/>
      <c r="S204" s="433"/>
      <c r="T204" s="433"/>
      <c r="U204" s="433"/>
      <c r="V204" s="433"/>
      <c r="W204" s="433"/>
      <c r="X204" s="433"/>
      <c r="Y204" s="433"/>
      <c r="Z204" s="433"/>
      <c r="AA204" s="433"/>
      <c r="AB204" s="433"/>
      <c r="AC204" s="433"/>
      <c r="AD204" s="434"/>
    </row>
    <row r="205" spans="1:30" s="140" customFormat="1" ht="14" thickBot="1">
      <c r="A205" s="532"/>
      <c r="B205" s="503"/>
      <c r="C205" s="503"/>
      <c r="D205" s="503"/>
      <c r="E205" s="503"/>
      <c r="F205" s="503"/>
      <c r="G205" s="533"/>
      <c r="H205" s="533"/>
      <c r="I205" s="533"/>
      <c r="J205" s="533"/>
      <c r="K205" s="533"/>
      <c r="L205" s="533"/>
      <c r="M205" s="533"/>
      <c r="N205" s="533"/>
      <c r="O205" s="533"/>
      <c r="P205" s="533"/>
      <c r="Q205" s="533"/>
      <c r="R205" s="533"/>
      <c r="S205" s="533"/>
      <c r="T205" s="533"/>
      <c r="U205" s="533"/>
      <c r="V205" s="533"/>
      <c r="W205" s="533"/>
      <c r="X205" s="533"/>
      <c r="Y205" s="533"/>
      <c r="Z205" s="533"/>
      <c r="AA205" s="533"/>
      <c r="AB205" s="533"/>
      <c r="AC205" s="533"/>
      <c r="AD205" s="534"/>
    </row>
    <row r="206" spans="1:30" s="140" customFormat="1">
      <c r="A206" s="506"/>
      <c r="B206" s="507"/>
      <c r="C206" s="507"/>
      <c r="D206" s="507"/>
      <c r="E206" s="507"/>
      <c r="F206" s="507"/>
      <c r="G206" s="508"/>
      <c r="H206" s="508"/>
      <c r="I206" s="508"/>
      <c r="J206" s="508"/>
      <c r="K206" s="508"/>
      <c r="L206" s="508"/>
      <c r="M206" s="508"/>
      <c r="N206" s="508"/>
      <c r="O206" s="508"/>
      <c r="P206" s="508"/>
      <c r="Q206" s="508"/>
      <c r="R206" s="508"/>
      <c r="S206" s="508"/>
      <c r="T206" s="508"/>
      <c r="U206" s="508"/>
      <c r="V206" s="508"/>
      <c r="W206" s="508"/>
      <c r="X206" s="508"/>
      <c r="Y206" s="508"/>
      <c r="Z206" s="508"/>
      <c r="AA206" s="508"/>
      <c r="AB206" s="508"/>
      <c r="AC206" s="508"/>
      <c r="AD206" s="509"/>
    </row>
    <row r="207" spans="1:30" s="141" customFormat="1">
      <c r="A207" s="468" t="s">
        <v>325</v>
      </c>
      <c r="B207" s="259"/>
      <c r="C207" s="259"/>
      <c r="D207" s="259"/>
      <c r="E207" s="259"/>
      <c r="F207" s="259"/>
      <c r="G207" s="418"/>
      <c r="H207" s="418"/>
      <c r="I207" s="418"/>
      <c r="J207" s="418"/>
      <c r="K207" s="418"/>
      <c r="L207" s="418"/>
      <c r="M207" s="418"/>
      <c r="N207" s="418"/>
      <c r="O207" s="418"/>
      <c r="P207" s="418"/>
      <c r="Q207" s="418"/>
      <c r="R207" s="418"/>
      <c r="S207" s="418"/>
      <c r="T207" s="418"/>
      <c r="U207" s="418"/>
      <c r="V207" s="418"/>
      <c r="W207" s="418"/>
      <c r="X207" s="418"/>
      <c r="Y207" s="418"/>
      <c r="Z207" s="418"/>
      <c r="AA207" s="418"/>
      <c r="AB207" s="418"/>
      <c r="AC207" s="418"/>
      <c r="AD207" s="419"/>
    </row>
    <row r="208" spans="1:30" s="141" customFormat="1">
      <c r="A208" s="240"/>
      <c r="B208" s="259"/>
      <c r="C208" s="259"/>
      <c r="D208" s="259"/>
      <c r="E208" s="259"/>
      <c r="F208" s="259"/>
      <c r="G208" s="418"/>
      <c r="H208" s="418"/>
      <c r="I208" s="418"/>
      <c r="J208" s="418"/>
      <c r="K208" s="418"/>
      <c r="L208" s="418"/>
      <c r="M208" s="418"/>
      <c r="N208" s="418"/>
      <c r="O208" s="418"/>
      <c r="P208" s="418"/>
      <c r="Q208" s="418"/>
      <c r="R208" s="418"/>
      <c r="S208" s="418"/>
      <c r="T208" s="418"/>
      <c r="U208" s="418"/>
      <c r="V208" s="418"/>
      <c r="W208" s="418"/>
      <c r="X208" s="418"/>
      <c r="Y208" s="418"/>
      <c r="Z208" s="418"/>
      <c r="AA208" s="418"/>
      <c r="AB208" s="418"/>
      <c r="AC208" s="418"/>
      <c r="AD208" s="419"/>
    </row>
    <row r="209" spans="1:30">
      <c r="A209" s="437"/>
      <c r="B209" s="366"/>
      <c r="C209" s="366"/>
      <c r="D209" s="366"/>
      <c r="E209" s="366"/>
      <c r="F209" s="366"/>
      <c r="G209" s="438"/>
      <c r="H209" s="438"/>
      <c r="I209" s="438"/>
      <c r="J209" s="438"/>
      <c r="K209" s="438"/>
      <c r="L209" s="438"/>
      <c r="M209" s="438"/>
      <c r="N209" s="438"/>
      <c r="O209" s="438"/>
      <c r="P209" s="438"/>
      <c r="Q209" s="438"/>
      <c r="R209" s="438"/>
      <c r="S209" s="438"/>
      <c r="T209" s="438"/>
      <c r="U209" s="438"/>
      <c r="V209" s="438"/>
      <c r="W209" s="438"/>
      <c r="X209" s="438"/>
      <c r="Y209" s="438"/>
      <c r="Z209" s="438"/>
      <c r="AA209" s="438"/>
      <c r="AB209" s="438"/>
      <c r="AC209" s="438"/>
      <c r="AD209" s="439"/>
    </row>
    <row r="210" spans="1:30" s="142" customFormat="1">
      <c r="A210" s="510"/>
      <c r="B210" s="233"/>
      <c r="C210" s="233"/>
      <c r="D210" s="233"/>
      <c r="E210" s="233"/>
      <c r="F210" s="535"/>
      <c r="G210" s="390"/>
      <c r="H210" s="390"/>
      <c r="I210" s="390"/>
      <c r="J210" s="390"/>
      <c r="K210" s="390"/>
      <c r="L210" s="390"/>
      <c r="M210" s="390"/>
      <c r="N210" s="390"/>
      <c r="O210" s="390"/>
      <c r="P210" s="390"/>
      <c r="Q210" s="390"/>
      <c r="R210" s="390"/>
      <c r="S210" s="390"/>
      <c r="T210" s="390"/>
      <c r="U210" s="390"/>
      <c r="V210" s="390"/>
      <c r="W210" s="390"/>
      <c r="X210" s="390"/>
      <c r="Y210" s="390"/>
      <c r="Z210" s="390"/>
      <c r="AA210" s="390"/>
      <c r="AB210" s="390"/>
      <c r="AC210" s="390"/>
      <c r="AD210" s="443"/>
    </row>
    <row r="211" spans="1:30" s="138" customFormat="1">
      <c r="A211" s="536" t="s">
        <v>186</v>
      </c>
      <c r="B211" s="296"/>
      <c r="C211" s="296"/>
      <c r="D211" s="296"/>
      <c r="E211" s="296"/>
      <c r="F211" s="296"/>
      <c r="G211" s="455"/>
      <c r="H211" s="455"/>
      <c r="I211" s="455"/>
      <c r="J211" s="455"/>
      <c r="K211" s="455"/>
      <c r="L211" s="455"/>
      <c r="M211" s="455"/>
      <c r="N211" s="455"/>
      <c r="O211" s="455"/>
      <c r="P211" s="455"/>
      <c r="Q211" s="455"/>
      <c r="R211" s="455"/>
      <c r="S211" s="455"/>
      <c r="T211" s="455"/>
      <c r="U211" s="455"/>
      <c r="V211" s="455"/>
      <c r="W211" s="455"/>
      <c r="X211" s="455"/>
      <c r="Y211" s="455"/>
      <c r="Z211" s="455"/>
      <c r="AA211" s="455"/>
      <c r="AB211" s="455"/>
      <c r="AC211" s="455"/>
      <c r="AD211" s="456"/>
    </row>
    <row r="212" spans="1:30" s="138" customFormat="1">
      <c r="A212" s="490" t="s">
        <v>497</v>
      </c>
      <c r="B212" s="205" t="s">
        <v>674</v>
      </c>
      <c r="C212" s="491" t="s">
        <v>650</v>
      </c>
      <c r="D212" s="205" t="s">
        <v>674</v>
      </c>
      <c r="E212" s="491" t="s">
        <v>401</v>
      </c>
      <c r="F212" s="296"/>
      <c r="G212" s="497" t="s">
        <v>486</v>
      </c>
      <c r="H212" s="455"/>
      <c r="I212" s="455"/>
      <c r="J212" s="455"/>
      <c r="K212" s="455"/>
      <c r="L212" s="455"/>
      <c r="M212" s="455"/>
      <c r="N212" s="455"/>
      <c r="O212" s="455"/>
      <c r="P212" s="455"/>
      <c r="Q212" s="455"/>
      <c r="R212" s="455"/>
      <c r="S212" s="455"/>
      <c r="T212" s="455"/>
      <c r="U212" s="455"/>
      <c r="V212" s="455"/>
      <c r="W212" s="455"/>
      <c r="X212" s="455"/>
      <c r="Y212" s="455"/>
      <c r="Z212" s="455"/>
      <c r="AA212" s="455"/>
      <c r="AB212" s="455"/>
      <c r="AC212" s="455"/>
      <c r="AD212" s="456"/>
    </row>
    <row r="213" spans="1:30" s="138" customFormat="1">
      <c r="A213" s="490"/>
      <c r="B213" s="491"/>
      <c r="C213" s="491"/>
      <c r="D213" s="491"/>
      <c r="E213" s="296"/>
      <c r="F213" s="491"/>
      <c r="G213" s="497"/>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6"/>
    </row>
    <row r="214" spans="1:30" s="138" customFormat="1">
      <c r="A214" s="536" t="s">
        <v>187</v>
      </c>
      <c r="B214" s="296"/>
      <c r="C214" s="296"/>
      <c r="D214" s="296"/>
      <c r="E214" s="296"/>
      <c r="F214" s="296"/>
      <c r="G214" s="455"/>
      <c r="H214" s="455"/>
      <c r="I214" s="455"/>
      <c r="J214" s="455"/>
      <c r="K214" s="455"/>
      <c r="L214" s="455"/>
      <c r="M214" s="455"/>
      <c r="N214" s="455"/>
      <c r="O214" s="455"/>
      <c r="P214" s="455"/>
      <c r="Q214" s="455"/>
      <c r="R214" s="455"/>
      <c r="S214" s="455"/>
      <c r="T214" s="455"/>
      <c r="U214" s="455"/>
      <c r="V214" s="455"/>
      <c r="W214" s="455"/>
      <c r="X214" s="455"/>
      <c r="Y214" s="455"/>
      <c r="Z214" s="455"/>
      <c r="AA214" s="455"/>
      <c r="AB214" s="455"/>
      <c r="AC214" s="455"/>
      <c r="AD214" s="456"/>
    </row>
    <row r="215" spans="1:30" s="138" customFormat="1" ht="14" thickBot="1">
      <c r="A215" s="536"/>
      <c r="B215" s="296"/>
      <c r="C215" s="296"/>
      <c r="D215" s="296"/>
      <c r="E215" s="296"/>
      <c r="F215" s="296"/>
      <c r="G215" s="455"/>
      <c r="H215" s="455"/>
      <c r="I215" s="455"/>
      <c r="J215" s="455"/>
      <c r="K215" s="455"/>
      <c r="L215" s="455"/>
      <c r="M215" s="455"/>
      <c r="N215" s="455"/>
      <c r="O215" s="455"/>
      <c r="P215" s="455"/>
      <c r="Q215" s="455"/>
      <c r="R215" s="455"/>
      <c r="S215" s="455"/>
      <c r="T215" s="455"/>
      <c r="U215" s="455"/>
      <c r="V215" s="455"/>
      <c r="W215" s="455"/>
      <c r="X215" s="455"/>
      <c r="Y215" s="455"/>
      <c r="Z215" s="455"/>
      <c r="AA215" s="455"/>
      <c r="AB215" s="455"/>
      <c r="AC215" s="455"/>
      <c r="AD215" s="456"/>
    </row>
    <row r="216" spans="1:30" s="141" customFormat="1" ht="27" thickBot="1">
      <c r="A216" s="537" t="s">
        <v>501</v>
      </c>
      <c r="B216" s="237" t="s">
        <v>323</v>
      </c>
      <c r="C216" s="259" t="s">
        <v>324</v>
      </c>
      <c r="D216" s="259"/>
      <c r="E216" s="259"/>
      <c r="F216" s="259"/>
      <c r="G216" s="418"/>
      <c r="H216" s="418"/>
      <c r="I216" s="418"/>
      <c r="J216" s="418"/>
      <c r="K216" s="418"/>
      <c r="L216" s="418"/>
      <c r="M216" s="418"/>
      <c r="N216" s="418"/>
      <c r="O216" s="418"/>
      <c r="P216" s="418"/>
      <c r="Q216" s="418"/>
      <c r="R216" s="418"/>
      <c r="S216" s="418"/>
      <c r="T216" s="418"/>
      <c r="U216" s="418"/>
      <c r="V216" s="418"/>
      <c r="W216" s="418"/>
      <c r="X216" s="418"/>
      <c r="Y216" s="418"/>
      <c r="Z216" s="418"/>
      <c r="AA216" s="418"/>
      <c r="AB216" s="418"/>
      <c r="AC216" s="418"/>
      <c r="AD216" s="419"/>
    </row>
    <row r="217" spans="1:30" s="141" customFormat="1">
      <c r="A217" s="240" t="s">
        <v>381</v>
      </c>
      <c r="B217" s="238" t="e">
        <f>+'STAT 1 CALCS - IGNORE'!F51</f>
        <v>#DIV/0!</v>
      </c>
      <c r="C217" s="239">
        <f>+Summary!D21</f>
        <v>-3</v>
      </c>
      <c r="D217" s="259"/>
      <c r="E217" s="259"/>
      <c r="F217" s="259"/>
      <c r="G217" s="418"/>
      <c r="H217" s="418"/>
      <c r="I217" s="418"/>
      <c r="J217" s="418"/>
      <c r="K217" s="418"/>
      <c r="L217" s="418"/>
      <c r="M217" s="418"/>
      <c r="N217" s="418"/>
      <c r="O217" s="418"/>
      <c r="P217" s="418"/>
      <c r="Q217" s="418"/>
      <c r="R217" s="418"/>
      <c r="S217" s="418"/>
      <c r="T217" s="418"/>
      <c r="U217" s="418"/>
      <c r="V217" s="418"/>
      <c r="W217" s="418"/>
      <c r="X217" s="418"/>
      <c r="Y217" s="418"/>
      <c r="Z217" s="418"/>
      <c r="AA217" s="418"/>
      <c r="AB217" s="418"/>
      <c r="AC217" s="418"/>
      <c r="AD217" s="419"/>
    </row>
    <row r="218" spans="1:30" s="141" customFormat="1">
      <c r="A218" s="240" t="s">
        <v>382</v>
      </c>
      <c r="B218" s="240" t="e">
        <f>+'STAT 1 CALCS - IGNORE'!F52</f>
        <v>#DIV/0!</v>
      </c>
      <c r="C218" s="224">
        <f>+Summary!C21</f>
        <v>-4</v>
      </c>
      <c r="D218" s="259"/>
      <c r="E218" s="259"/>
      <c r="F218" s="259"/>
      <c r="G218" s="418"/>
      <c r="H218" s="418"/>
      <c r="I218" s="418"/>
      <c r="J218" s="418"/>
      <c r="K218" s="418"/>
      <c r="L218" s="418"/>
      <c r="M218" s="418"/>
      <c r="N218" s="418"/>
      <c r="O218" s="418"/>
      <c r="P218" s="418"/>
      <c r="Q218" s="418"/>
      <c r="R218" s="418"/>
      <c r="S218" s="418"/>
      <c r="T218" s="418"/>
      <c r="U218" s="418"/>
      <c r="V218" s="418"/>
      <c r="W218" s="418"/>
      <c r="X218" s="418"/>
      <c r="Y218" s="418"/>
      <c r="Z218" s="418"/>
      <c r="AA218" s="418"/>
      <c r="AB218" s="418"/>
      <c r="AC218" s="418"/>
      <c r="AD218" s="419"/>
    </row>
    <row r="219" spans="1:30" s="141" customFormat="1" ht="14" thickBot="1">
      <c r="A219" s="240" t="s">
        <v>630</v>
      </c>
      <c r="B219" s="241" t="e">
        <f>+'STAT 1 CALCS - IGNORE'!F53</f>
        <v>#DIV/0!</v>
      </c>
      <c r="C219" s="242">
        <f>+Summary!B21</f>
        <v>-5</v>
      </c>
      <c r="D219" s="259"/>
      <c r="E219" s="259"/>
      <c r="F219" s="259"/>
      <c r="G219" s="418"/>
      <c r="H219" s="418"/>
      <c r="I219" s="418"/>
      <c r="J219" s="418"/>
      <c r="K219" s="418"/>
      <c r="L219" s="418"/>
      <c r="M219" s="418"/>
      <c r="N219" s="418"/>
      <c r="O219" s="418"/>
      <c r="P219" s="418"/>
      <c r="Q219" s="418"/>
      <c r="R219" s="418"/>
      <c r="S219" s="418"/>
      <c r="T219" s="418"/>
      <c r="U219" s="418"/>
      <c r="V219" s="418"/>
      <c r="W219" s="418"/>
      <c r="X219" s="418"/>
      <c r="Y219" s="418"/>
      <c r="Z219" s="418"/>
      <c r="AA219" s="418"/>
      <c r="AB219" s="418"/>
      <c r="AC219" s="418"/>
      <c r="AD219" s="419"/>
    </row>
    <row r="220" spans="1:30" s="138" customFormat="1">
      <c r="A220" s="536"/>
      <c r="B220" s="296"/>
      <c r="C220" s="296"/>
      <c r="D220" s="296"/>
      <c r="E220" s="296"/>
      <c r="F220" s="296"/>
      <c r="G220" s="455"/>
      <c r="H220" s="455"/>
      <c r="I220" s="455"/>
      <c r="J220" s="455"/>
      <c r="K220" s="455"/>
      <c r="L220" s="455"/>
      <c r="M220" s="455"/>
      <c r="N220" s="455"/>
      <c r="O220" s="455"/>
      <c r="P220" s="455"/>
      <c r="Q220" s="455"/>
      <c r="R220" s="455"/>
      <c r="S220" s="455"/>
      <c r="T220" s="455"/>
      <c r="U220" s="455"/>
      <c r="V220" s="455"/>
      <c r="W220" s="455"/>
      <c r="X220" s="455"/>
      <c r="Y220" s="455"/>
      <c r="Z220" s="455"/>
      <c r="AA220" s="455"/>
      <c r="AB220" s="455"/>
      <c r="AC220" s="455"/>
      <c r="AD220" s="456"/>
    </row>
    <row r="221" spans="1:30" s="140" customFormat="1">
      <c r="A221" s="538" t="s">
        <v>326</v>
      </c>
      <c r="B221" s="155"/>
      <c r="C221" s="155"/>
      <c r="D221" s="155"/>
      <c r="E221" s="155"/>
      <c r="F221" s="155"/>
      <c r="G221" s="433"/>
      <c r="H221" s="433"/>
      <c r="I221" s="433"/>
      <c r="J221" s="433"/>
      <c r="K221" s="433"/>
      <c r="L221" s="433"/>
      <c r="M221" s="433"/>
      <c r="N221" s="433"/>
      <c r="O221" s="433"/>
      <c r="P221" s="433"/>
      <c r="Q221" s="433"/>
      <c r="R221" s="433"/>
      <c r="S221" s="433"/>
      <c r="T221" s="433"/>
      <c r="U221" s="433"/>
      <c r="V221" s="433"/>
      <c r="W221" s="433"/>
      <c r="X221" s="433"/>
      <c r="Y221" s="433"/>
      <c r="Z221" s="433"/>
      <c r="AA221" s="433"/>
      <c r="AB221" s="433"/>
      <c r="AC221" s="433"/>
      <c r="AD221" s="434"/>
    </row>
    <row r="222" spans="1:30" s="141" customFormat="1">
      <c r="A222" s="539" t="s">
        <v>188</v>
      </c>
      <c r="B222" s="259"/>
      <c r="C222" s="259"/>
      <c r="D222" s="259"/>
      <c r="E222" s="259"/>
      <c r="F222" s="259"/>
      <c r="G222" s="418"/>
      <c r="H222" s="418"/>
      <c r="I222" s="418"/>
      <c r="J222" s="418"/>
      <c r="K222" s="418"/>
      <c r="L222" s="418"/>
      <c r="M222" s="418"/>
      <c r="N222" s="418"/>
      <c r="O222" s="418"/>
      <c r="P222" s="418"/>
      <c r="Q222" s="418"/>
      <c r="R222" s="418"/>
      <c r="S222" s="418"/>
      <c r="T222" s="418"/>
      <c r="U222" s="418"/>
      <c r="V222" s="418"/>
      <c r="W222" s="418"/>
      <c r="X222" s="418"/>
      <c r="Y222" s="418"/>
      <c r="Z222" s="418"/>
      <c r="AA222" s="418"/>
      <c r="AB222" s="418"/>
      <c r="AC222" s="418"/>
      <c r="AD222" s="419"/>
    </row>
    <row r="223" spans="1:30" s="142" customFormat="1">
      <c r="A223" s="465" t="s">
        <v>466</v>
      </c>
      <c r="B223" s="243" t="e">
        <f>IF(SUM(B217:B219)&gt;=1,1,0)</f>
        <v>#DIV/0!</v>
      </c>
      <c r="C223" s="540" t="s">
        <v>650</v>
      </c>
      <c r="D223" s="540" t="e">
        <f>IF(SUM(B217:B219)=0,1,0)</f>
        <v>#DIV/0!</v>
      </c>
      <c r="E223" s="540" t="s">
        <v>651</v>
      </c>
      <c r="F223" s="233"/>
      <c r="G223" s="390"/>
      <c r="H223" s="390"/>
      <c r="I223" s="390"/>
      <c r="J223" s="390"/>
      <c r="K223" s="390"/>
      <c r="L223" s="390"/>
      <c r="M223" s="390"/>
      <c r="N223" s="390"/>
      <c r="O223" s="390"/>
      <c r="P223" s="390"/>
      <c r="Q223" s="390"/>
      <c r="R223" s="390"/>
      <c r="S223" s="390"/>
      <c r="T223" s="390"/>
      <c r="U223" s="390"/>
      <c r="V223" s="390"/>
      <c r="W223" s="390"/>
      <c r="X223" s="390"/>
      <c r="Y223" s="390"/>
      <c r="Z223" s="390"/>
      <c r="AA223" s="390"/>
      <c r="AB223" s="390"/>
      <c r="AC223" s="390"/>
      <c r="AD223" s="443"/>
    </row>
    <row r="224" spans="1:30" s="138" customFormat="1" ht="37" customHeight="1">
      <c r="A224" s="512" t="s">
        <v>467</v>
      </c>
      <c r="B224" s="529"/>
      <c r="C224" s="529"/>
      <c r="D224" s="529"/>
      <c r="E224" s="235"/>
      <c r="F224" s="530"/>
      <c r="G224" s="455"/>
      <c r="H224" s="455"/>
      <c r="I224" s="455"/>
      <c r="J224" s="455"/>
      <c r="K224" s="455"/>
      <c r="L224" s="455"/>
      <c r="M224" s="455"/>
      <c r="N224" s="455"/>
      <c r="O224" s="455"/>
      <c r="P224" s="455"/>
      <c r="Q224" s="455"/>
      <c r="R224" s="455"/>
      <c r="S224" s="455"/>
      <c r="T224" s="455"/>
      <c r="U224" s="455"/>
      <c r="V224" s="455"/>
      <c r="W224" s="455"/>
      <c r="X224" s="455"/>
      <c r="Y224" s="455"/>
      <c r="Z224" s="455"/>
      <c r="AA224" s="455"/>
      <c r="AB224" s="455"/>
      <c r="AC224" s="455"/>
      <c r="AD224" s="456"/>
    </row>
    <row r="225" spans="1:30" s="140" customFormat="1">
      <c r="A225" s="541" t="s">
        <v>64</v>
      </c>
      <c r="B225" s="369"/>
      <c r="C225" s="369"/>
      <c r="D225" s="369"/>
      <c r="E225" s="369"/>
      <c r="F225" s="369"/>
      <c r="G225" s="433"/>
      <c r="H225" s="433"/>
      <c r="I225" s="433"/>
      <c r="J225" s="433"/>
      <c r="K225" s="433"/>
      <c r="L225" s="433"/>
      <c r="M225" s="433"/>
      <c r="N225" s="433"/>
      <c r="O225" s="433"/>
      <c r="P225" s="433"/>
      <c r="Q225" s="433"/>
      <c r="R225" s="433"/>
      <c r="S225" s="433"/>
      <c r="T225" s="433"/>
      <c r="U225" s="433"/>
      <c r="V225" s="433"/>
      <c r="W225" s="433"/>
      <c r="X225" s="433"/>
      <c r="Y225" s="433"/>
      <c r="Z225" s="433"/>
      <c r="AA225" s="433"/>
      <c r="AB225" s="433"/>
      <c r="AC225" s="433"/>
      <c r="AD225" s="434"/>
    </row>
    <row r="226" spans="1:30" s="141" customFormat="1">
      <c r="A226" s="542" t="s">
        <v>65</v>
      </c>
      <c r="B226" s="395"/>
      <c r="C226" s="395"/>
      <c r="D226" s="395"/>
      <c r="E226" s="395"/>
      <c r="F226" s="395"/>
      <c r="G226" s="418"/>
      <c r="H226" s="418"/>
      <c r="I226" s="418"/>
      <c r="J226" s="418"/>
      <c r="K226" s="418"/>
      <c r="L226" s="418"/>
      <c r="M226" s="418"/>
      <c r="N226" s="418"/>
      <c r="O226" s="418"/>
      <c r="P226" s="418"/>
      <c r="Q226" s="418"/>
      <c r="R226" s="418"/>
      <c r="S226" s="418"/>
      <c r="T226" s="418"/>
      <c r="U226" s="418"/>
      <c r="V226" s="418"/>
      <c r="W226" s="418"/>
      <c r="X226" s="418"/>
      <c r="Y226" s="418"/>
      <c r="Z226" s="418"/>
      <c r="AA226" s="418"/>
      <c r="AB226" s="418"/>
      <c r="AC226" s="418"/>
      <c r="AD226" s="419"/>
    </row>
    <row r="227" spans="1:30" s="142" customFormat="1">
      <c r="A227" s="543"/>
      <c r="B227" s="233"/>
      <c r="C227" s="233"/>
      <c r="D227" s="233"/>
      <c r="E227" s="233"/>
      <c r="F227" s="233"/>
      <c r="G227" s="390"/>
      <c r="H227" s="390"/>
      <c r="I227" s="390"/>
      <c r="J227" s="390"/>
      <c r="K227" s="390"/>
      <c r="L227" s="390"/>
      <c r="M227" s="390"/>
      <c r="N227" s="390"/>
      <c r="O227" s="390"/>
      <c r="P227" s="390"/>
      <c r="Q227" s="390"/>
      <c r="R227" s="390"/>
      <c r="S227" s="390"/>
      <c r="T227" s="390"/>
      <c r="U227" s="390"/>
      <c r="V227" s="390"/>
      <c r="W227" s="390"/>
      <c r="X227" s="390"/>
      <c r="Y227" s="390"/>
      <c r="Z227" s="390"/>
      <c r="AA227" s="390"/>
      <c r="AB227" s="390"/>
      <c r="AC227" s="390"/>
      <c r="AD227" s="443"/>
    </row>
    <row r="228" spans="1:30">
      <c r="A228" s="544" t="s">
        <v>337</v>
      </c>
      <c r="B228" s="366"/>
      <c r="C228" s="366"/>
      <c r="D228" s="366"/>
      <c r="E228" s="366"/>
      <c r="F228" s="366"/>
      <c r="G228" s="438"/>
      <c r="H228" s="438"/>
      <c r="I228" s="438"/>
      <c r="J228" s="438"/>
      <c r="K228" s="438"/>
      <c r="L228" s="438"/>
      <c r="M228" s="438"/>
      <c r="N228" s="438"/>
      <c r="O228" s="438"/>
      <c r="P228" s="438"/>
      <c r="Q228" s="438"/>
      <c r="R228" s="438"/>
      <c r="S228" s="438"/>
      <c r="T228" s="438"/>
      <c r="U228" s="438"/>
      <c r="V228" s="438"/>
      <c r="W228" s="438"/>
      <c r="X228" s="438"/>
      <c r="Y228" s="438"/>
      <c r="Z228" s="438"/>
      <c r="AA228" s="438"/>
      <c r="AB228" s="438"/>
      <c r="AC228" s="438"/>
      <c r="AD228" s="439"/>
    </row>
    <row r="229" spans="1:30" s="138" customFormat="1">
      <c r="A229" s="545" t="s">
        <v>170</v>
      </c>
      <c r="B229" s="296"/>
      <c r="C229" s="296"/>
      <c r="D229" s="296"/>
      <c r="E229" s="296"/>
      <c r="F229" s="296"/>
      <c r="G229" s="455"/>
      <c r="H229" s="455"/>
      <c r="I229" s="455"/>
      <c r="J229" s="455"/>
      <c r="K229" s="455"/>
      <c r="L229" s="455"/>
      <c r="M229" s="455"/>
      <c r="N229" s="455"/>
      <c r="O229" s="455"/>
      <c r="P229" s="455"/>
      <c r="Q229" s="455"/>
      <c r="R229" s="455"/>
      <c r="S229" s="455"/>
      <c r="T229" s="455"/>
      <c r="U229" s="455"/>
      <c r="V229" s="455"/>
      <c r="W229" s="455"/>
      <c r="X229" s="455"/>
      <c r="Y229" s="455"/>
      <c r="Z229" s="455"/>
      <c r="AA229" s="455"/>
      <c r="AB229" s="455"/>
      <c r="AC229" s="455"/>
      <c r="AD229" s="456"/>
    </row>
    <row r="230" spans="1:30">
      <c r="A230" s="489" t="s">
        <v>877</v>
      </c>
      <c r="B230" s="366"/>
      <c r="C230" s="366"/>
      <c r="D230" s="366"/>
      <c r="E230" s="366"/>
      <c r="F230" s="366"/>
      <c r="G230" s="438"/>
      <c r="H230" s="438"/>
      <c r="I230" s="438"/>
      <c r="J230" s="438"/>
      <c r="K230" s="438"/>
      <c r="L230" s="438"/>
      <c r="M230" s="438"/>
      <c r="N230" s="438"/>
      <c r="O230" s="438"/>
      <c r="P230" s="438"/>
      <c r="Q230" s="438"/>
      <c r="R230" s="438"/>
      <c r="S230" s="438"/>
      <c r="T230" s="438"/>
      <c r="U230" s="438"/>
      <c r="V230" s="438"/>
      <c r="W230" s="438"/>
      <c r="X230" s="438"/>
      <c r="Y230" s="438"/>
      <c r="Z230" s="438"/>
      <c r="AA230" s="438"/>
      <c r="AB230" s="438"/>
      <c r="AC230" s="438"/>
      <c r="AD230" s="439"/>
    </row>
    <row r="231" spans="1:30" s="140" customFormat="1" ht="14" thickBot="1">
      <c r="A231" s="538" t="s">
        <v>406</v>
      </c>
      <c r="B231" s="155"/>
      <c r="C231" s="155"/>
      <c r="D231" s="155"/>
      <c r="E231" s="155"/>
      <c r="F231" s="155"/>
      <c r="G231" s="433"/>
      <c r="H231" s="433"/>
      <c r="I231" s="433"/>
      <c r="J231" s="433"/>
      <c r="K231" s="433"/>
      <c r="L231" s="433"/>
      <c r="M231" s="433"/>
      <c r="N231" s="433"/>
      <c r="O231" s="433"/>
      <c r="P231" s="433"/>
      <c r="Q231" s="433"/>
      <c r="R231" s="433"/>
      <c r="S231" s="433"/>
      <c r="T231" s="433"/>
      <c r="U231" s="433"/>
      <c r="V231" s="433"/>
      <c r="W231" s="433"/>
      <c r="X231" s="433"/>
      <c r="Y231" s="433"/>
      <c r="Z231" s="433"/>
      <c r="AA231" s="433"/>
      <c r="AB231" s="433"/>
      <c r="AC231" s="433"/>
      <c r="AD231" s="434"/>
    </row>
    <row r="232" spans="1:30" s="142" customFormat="1">
      <c r="A232" s="539" t="s">
        <v>189</v>
      </c>
      <c r="B232" s="396" t="s">
        <v>190</v>
      </c>
      <c r="C232" s="244" t="s">
        <v>430</v>
      </c>
      <c r="D232" s="397" t="s">
        <v>191</v>
      </c>
      <c r="E232" s="398" t="s">
        <v>192</v>
      </c>
      <c r="F232" s="245" t="s">
        <v>250</v>
      </c>
      <c r="G232" s="390"/>
      <c r="H232" s="390"/>
      <c r="I232" s="390"/>
      <c r="J232" s="390"/>
      <c r="K232" s="390"/>
      <c r="L232" s="390"/>
      <c r="M232" s="390"/>
      <c r="N232" s="390"/>
      <c r="O232" s="390"/>
      <c r="P232" s="390"/>
      <c r="Q232" s="390"/>
      <c r="R232" s="390"/>
      <c r="S232" s="390"/>
      <c r="T232" s="390"/>
      <c r="U232" s="390"/>
      <c r="V232" s="390"/>
      <c r="W232" s="390"/>
      <c r="X232" s="390"/>
      <c r="Y232" s="390"/>
      <c r="Z232" s="390"/>
      <c r="AA232" s="390"/>
      <c r="AB232" s="390"/>
      <c r="AC232" s="390"/>
      <c r="AD232" s="443"/>
    </row>
    <row r="233" spans="1:30" s="145" customFormat="1" ht="14" thickBot="1">
      <c r="A233" s="546"/>
      <c r="B233" s="246" t="s">
        <v>407</v>
      </c>
      <c r="C233" s="247" t="s">
        <v>433</v>
      </c>
      <c r="D233" s="227" t="s">
        <v>375</v>
      </c>
      <c r="E233" s="248" t="s">
        <v>376</v>
      </c>
      <c r="F233" s="249" t="s">
        <v>251</v>
      </c>
      <c r="G233" s="447"/>
      <c r="H233" s="447"/>
      <c r="I233" s="447"/>
      <c r="J233" s="447"/>
      <c r="K233" s="447"/>
      <c r="L233" s="447"/>
      <c r="M233" s="447"/>
      <c r="N233" s="447"/>
      <c r="O233" s="447"/>
      <c r="P233" s="447"/>
      <c r="Q233" s="447"/>
      <c r="R233" s="447"/>
      <c r="S233" s="447"/>
      <c r="T233" s="447"/>
      <c r="U233" s="447"/>
      <c r="V233" s="447"/>
      <c r="W233" s="447"/>
      <c r="X233" s="447"/>
      <c r="Y233" s="447"/>
      <c r="Z233" s="447"/>
      <c r="AA233" s="447"/>
      <c r="AB233" s="447"/>
      <c r="AC233" s="447"/>
      <c r="AD233" s="448"/>
    </row>
    <row r="234" spans="1:30" s="145" customFormat="1" ht="14" thickBot="1">
      <c r="A234" s="449" t="s">
        <v>83</v>
      </c>
      <c r="B234" s="250"/>
      <c r="C234" s="235"/>
      <c r="D234" s="730" t="str">
        <f>+'STAT 1 CALCS - IGNORE'!F65</f>
        <v>BOX</v>
      </c>
      <c r="E234" s="251" t="s">
        <v>234</v>
      </c>
      <c r="F234" s="252"/>
      <c r="G234" s="447"/>
      <c r="H234" s="447"/>
      <c r="I234" s="447"/>
      <c r="J234" s="447"/>
      <c r="K234" s="447"/>
      <c r="L234" s="447"/>
      <c r="M234" s="447"/>
      <c r="N234" s="447"/>
      <c r="O234" s="447"/>
      <c r="P234" s="447"/>
      <c r="Q234" s="447"/>
      <c r="R234" s="447"/>
      <c r="S234" s="447"/>
      <c r="T234" s="447"/>
      <c r="U234" s="447"/>
      <c r="V234" s="447"/>
      <c r="W234" s="447"/>
      <c r="X234" s="447"/>
      <c r="Y234" s="447"/>
      <c r="Z234" s="447"/>
      <c r="AA234" s="447"/>
      <c r="AB234" s="447"/>
      <c r="AC234" s="447"/>
      <c r="AD234" s="448"/>
    </row>
    <row r="235" spans="1:30" s="145" customFormat="1">
      <c r="A235" s="449" t="s">
        <v>235</v>
      </c>
      <c r="B235" s="250" t="e">
        <f>+'STAT 1 CALCS - IGNORE'!F88</f>
        <v>#DIV/0!</v>
      </c>
      <c r="C235" s="253">
        <f>+Summary!F21</f>
        <v>-1</v>
      </c>
      <c r="D235" s="316" t="e">
        <f>+'STAT 1 CALCS - IGNORE'!E67</f>
        <v>#DIV/0!</v>
      </c>
      <c r="E235" s="254">
        <f>+'STAT 1 CALCS - IGNORE'!F79</f>
        <v>1</v>
      </c>
      <c r="F235" s="255">
        <v>1</v>
      </c>
      <c r="G235" s="447"/>
      <c r="H235" s="447"/>
      <c r="I235" s="447"/>
      <c r="J235" s="447"/>
      <c r="K235" s="447"/>
      <c r="L235" s="447"/>
      <c r="M235" s="447"/>
      <c r="N235" s="447"/>
      <c r="O235" s="447"/>
      <c r="P235" s="447"/>
      <c r="Q235" s="447"/>
      <c r="R235" s="447"/>
      <c r="S235" s="447"/>
      <c r="T235" s="447"/>
      <c r="U235" s="447"/>
      <c r="V235" s="447"/>
      <c r="W235" s="447"/>
      <c r="X235" s="447"/>
      <c r="Y235" s="447"/>
      <c r="Z235" s="447"/>
      <c r="AA235" s="447"/>
      <c r="AB235" s="447"/>
      <c r="AC235" s="447"/>
      <c r="AD235" s="448"/>
    </row>
    <row r="236" spans="1:30" s="145" customFormat="1">
      <c r="A236" s="449" t="s">
        <v>306</v>
      </c>
      <c r="B236" s="250" t="e">
        <f>+'STAT 1 CALCS - IGNORE'!F89</f>
        <v>#DIV/0!</v>
      </c>
      <c r="C236" s="227">
        <f>+Summary!E21</f>
        <v>-2</v>
      </c>
      <c r="D236" s="317" t="e">
        <f>+'STAT 1 CALCS - IGNORE'!E68</f>
        <v>#DIV/0!</v>
      </c>
      <c r="E236" s="248">
        <f>+'STAT 1 CALCS - IGNORE'!F80</f>
        <v>1</v>
      </c>
      <c r="F236" s="255">
        <v>2</v>
      </c>
      <c r="G236" s="447"/>
      <c r="H236" s="447"/>
      <c r="I236" s="447"/>
      <c r="J236" s="447"/>
      <c r="K236" s="447"/>
      <c r="L236" s="447"/>
      <c r="M236" s="447"/>
      <c r="N236" s="447"/>
      <c r="O236" s="447"/>
      <c r="P236" s="447"/>
      <c r="Q236" s="447"/>
      <c r="R236" s="447"/>
      <c r="S236" s="447"/>
      <c r="T236" s="447"/>
      <c r="U236" s="447"/>
      <c r="V236" s="447"/>
      <c r="W236" s="447"/>
      <c r="X236" s="447"/>
      <c r="Y236" s="447"/>
      <c r="Z236" s="447"/>
      <c r="AA236" s="447"/>
      <c r="AB236" s="447"/>
      <c r="AC236" s="447"/>
      <c r="AD236" s="448"/>
    </row>
    <row r="237" spans="1:30" s="145" customFormat="1">
      <c r="A237" s="449" t="s">
        <v>408</v>
      </c>
      <c r="B237" s="250" t="e">
        <f>+'STAT 1 CALCS - IGNORE'!F90</f>
        <v>#DIV/0!</v>
      </c>
      <c r="C237" s="227">
        <f>+Summary!D21</f>
        <v>-3</v>
      </c>
      <c r="D237" s="317" t="e">
        <f>+'STAT 1 CALCS - IGNORE'!E69</f>
        <v>#DIV/0!</v>
      </c>
      <c r="E237" s="248">
        <f>+'STAT 1 CALCS - IGNORE'!F81</f>
        <v>1</v>
      </c>
      <c r="F237" s="255">
        <v>3</v>
      </c>
      <c r="G237" s="447"/>
      <c r="H237" s="447"/>
      <c r="I237" s="447"/>
      <c r="J237" s="447"/>
      <c r="K237" s="447"/>
      <c r="L237" s="447"/>
      <c r="M237" s="447"/>
      <c r="N237" s="447"/>
      <c r="O237" s="447"/>
      <c r="P237" s="447"/>
      <c r="Q237" s="447"/>
      <c r="R237" s="447"/>
      <c r="S237" s="447"/>
      <c r="T237" s="447"/>
      <c r="U237" s="447"/>
      <c r="V237" s="447"/>
      <c r="W237" s="447"/>
      <c r="X237" s="447"/>
      <c r="Y237" s="447"/>
      <c r="Z237" s="447"/>
      <c r="AA237" s="447"/>
      <c r="AB237" s="447"/>
      <c r="AC237" s="447"/>
      <c r="AD237" s="448"/>
    </row>
    <row r="238" spans="1:30" s="145" customFormat="1">
      <c r="A238" s="449" t="s">
        <v>409</v>
      </c>
      <c r="B238" s="250" t="e">
        <f>+'STAT 1 CALCS - IGNORE'!F91</f>
        <v>#DIV/0!</v>
      </c>
      <c r="C238" s="227">
        <f>+Summary!C21</f>
        <v>-4</v>
      </c>
      <c r="D238" s="317" t="e">
        <f>+'STAT 1 CALCS - IGNORE'!E70</f>
        <v>#DIV/0!</v>
      </c>
      <c r="E238" s="248">
        <f>+'STAT 1 CALCS - IGNORE'!F82</f>
        <v>1</v>
      </c>
      <c r="F238" s="255">
        <v>4</v>
      </c>
      <c r="G238" s="447"/>
      <c r="H238" s="447"/>
      <c r="I238" s="447"/>
      <c r="J238" s="447"/>
      <c r="K238" s="447"/>
      <c r="L238" s="447"/>
      <c r="M238" s="447"/>
      <c r="N238" s="447"/>
      <c r="O238" s="447"/>
      <c r="P238" s="447"/>
      <c r="Q238" s="447"/>
      <c r="R238" s="447"/>
      <c r="S238" s="447"/>
      <c r="T238" s="447"/>
      <c r="U238" s="447"/>
      <c r="V238" s="447"/>
      <c r="W238" s="447"/>
      <c r="X238" s="447"/>
      <c r="Y238" s="447"/>
      <c r="Z238" s="447"/>
      <c r="AA238" s="447"/>
      <c r="AB238" s="447"/>
      <c r="AC238" s="447"/>
      <c r="AD238" s="448"/>
    </row>
    <row r="239" spans="1:30" s="145" customFormat="1" ht="14" thickBot="1">
      <c r="A239" s="449" t="s">
        <v>410</v>
      </c>
      <c r="B239" s="256" t="e">
        <f>+'STAT 1 CALCS - IGNORE'!F92</f>
        <v>#DIV/0!</v>
      </c>
      <c r="C239" s="247">
        <f>+Summary!B21</f>
        <v>-5</v>
      </c>
      <c r="D239" s="318" t="e">
        <f>+'STAT 1 CALCS - IGNORE'!E71</f>
        <v>#DIV/0!</v>
      </c>
      <c r="E239" s="257">
        <f>+'STAT 1 CALCS - IGNORE'!F83</f>
        <v>1</v>
      </c>
      <c r="F239" s="249">
        <v>5</v>
      </c>
      <c r="G239" s="447"/>
      <c r="H239" s="447"/>
      <c r="I239" s="447"/>
      <c r="J239" s="447"/>
      <c r="K239" s="447"/>
      <c r="L239" s="447"/>
      <c r="M239" s="447"/>
      <c r="N239" s="447"/>
      <c r="O239" s="447"/>
      <c r="P239" s="447"/>
      <c r="Q239" s="447"/>
      <c r="R239" s="447"/>
      <c r="S239" s="447"/>
      <c r="T239" s="447"/>
      <c r="U239" s="447"/>
      <c r="V239" s="447"/>
      <c r="W239" s="447"/>
      <c r="X239" s="447"/>
      <c r="Y239" s="447"/>
      <c r="Z239" s="447"/>
      <c r="AA239" s="447"/>
      <c r="AB239" s="447"/>
      <c r="AC239" s="447"/>
      <c r="AD239" s="448"/>
    </row>
    <row r="240" spans="1:30" s="138" customFormat="1" ht="14" thickBot="1">
      <c r="A240" s="547"/>
      <c r="B240" s="296"/>
      <c r="C240" s="296"/>
      <c r="D240" s="296"/>
      <c r="E240" s="296"/>
      <c r="F240" s="296"/>
      <c r="G240" s="455"/>
      <c r="H240" s="455"/>
      <c r="I240" s="455"/>
      <c r="J240" s="455"/>
      <c r="K240" s="455"/>
      <c r="L240" s="455"/>
      <c r="M240" s="455"/>
      <c r="N240" s="455"/>
      <c r="O240" s="455"/>
      <c r="P240" s="455"/>
      <c r="Q240" s="455"/>
      <c r="R240" s="455"/>
      <c r="S240" s="455"/>
      <c r="T240" s="455"/>
      <c r="U240" s="455"/>
      <c r="V240" s="455"/>
      <c r="W240" s="455"/>
      <c r="X240" s="455"/>
      <c r="Y240" s="455"/>
      <c r="Z240" s="455"/>
      <c r="AA240" s="455"/>
      <c r="AB240" s="455"/>
      <c r="AC240" s="455"/>
      <c r="AD240" s="456"/>
    </row>
    <row r="241" spans="1:30" s="142" customFormat="1" ht="14" thickBot="1">
      <c r="A241" s="548" t="s">
        <v>305</v>
      </c>
      <c r="B241" s="221" t="e">
        <f>IF('STAT 1 CALCS - IGNORE'!E157=0,0,1)</f>
        <v>#DIV/0!</v>
      </c>
      <c r="C241" s="526" t="s">
        <v>650</v>
      </c>
      <c r="D241" s="258" t="e">
        <f>IF('STAT 1 CALCS - IGNORE'!E157=0,1,0)</f>
        <v>#DIV/0!</v>
      </c>
      <c r="E241" s="540" t="s">
        <v>651</v>
      </c>
      <c r="F241" s="233"/>
      <c r="G241" s="390"/>
      <c r="H241" s="390"/>
      <c r="I241" s="390"/>
      <c r="J241" s="390"/>
      <c r="K241" s="390"/>
      <c r="L241" s="390"/>
      <c r="M241" s="390"/>
      <c r="N241" s="390"/>
      <c r="O241" s="390"/>
      <c r="P241" s="390"/>
      <c r="Q241" s="390"/>
      <c r="R241" s="390"/>
      <c r="S241" s="390"/>
      <c r="T241" s="390"/>
      <c r="U241" s="390"/>
      <c r="V241" s="390"/>
      <c r="W241" s="390"/>
      <c r="X241" s="390"/>
      <c r="Y241" s="390"/>
      <c r="Z241" s="390"/>
      <c r="AA241" s="390"/>
      <c r="AB241" s="390"/>
      <c r="AC241" s="390"/>
      <c r="AD241" s="443"/>
    </row>
    <row r="242" spans="1:30" s="142" customFormat="1" ht="14" thickBot="1">
      <c r="A242" s="538"/>
      <c r="B242" s="155"/>
      <c r="C242" s="526"/>
      <c r="D242" s="259"/>
      <c r="E242" s="540"/>
      <c r="F242" s="233"/>
      <c r="G242" s="390"/>
      <c r="H242" s="390"/>
      <c r="I242" s="390"/>
      <c r="J242" s="390"/>
      <c r="K242" s="390"/>
      <c r="L242" s="390"/>
      <c r="M242" s="390"/>
      <c r="N242" s="390"/>
      <c r="O242" s="390"/>
      <c r="P242" s="390"/>
      <c r="Q242" s="390"/>
      <c r="R242" s="390"/>
      <c r="S242" s="390"/>
      <c r="T242" s="390"/>
      <c r="U242" s="390"/>
      <c r="V242" s="390"/>
      <c r="W242" s="390"/>
      <c r="X242" s="390"/>
      <c r="Y242" s="390"/>
      <c r="Z242" s="390"/>
      <c r="AA242" s="390"/>
      <c r="AB242" s="390"/>
      <c r="AC242" s="390"/>
      <c r="AD242" s="443"/>
    </row>
    <row r="243" spans="1:30" s="142" customFormat="1" ht="14" thickBot="1">
      <c r="A243" s="538" t="s">
        <v>274</v>
      </c>
      <c r="B243" s="221" t="e">
        <f>IF('STAT 1 CALCS - IGNORE'!E157=2,1,0)</f>
        <v>#DIV/0!</v>
      </c>
      <c r="C243" s="526" t="s">
        <v>318</v>
      </c>
      <c r="D243" s="258" t="e">
        <f>IF(B243=1,0,B245)</f>
        <v>#DIV/0!</v>
      </c>
      <c r="E243" s="540" t="s">
        <v>319</v>
      </c>
      <c r="F243" s="233"/>
      <c r="G243" s="390"/>
      <c r="H243" s="390"/>
      <c r="I243" s="390"/>
      <c r="J243" s="390"/>
      <c r="K243" s="390"/>
      <c r="L243" s="390"/>
      <c r="M243" s="390"/>
      <c r="N243" s="390"/>
      <c r="O243" s="390"/>
      <c r="P243" s="390"/>
      <c r="Q243" s="390"/>
      <c r="R243" s="390"/>
      <c r="S243" s="390"/>
      <c r="T243" s="390"/>
      <c r="U243" s="390"/>
      <c r="V243" s="390"/>
      <c r="W243" s="390"/>
      <c r="X243" s="390"/>
      <c r="Y243" s="390"/>
      <c r="Z243" s="390"/>
      <c r="AA243" s="390"/>
      <c r="AB243" s="390"/>
      <c r="AC243" s="390"/>
      <c r="AD243" s="443"/>
    </row>
    <row r="244" spans="1:30" s="145" customFormat="1" ht="14" thickBot="1">
      <c r="A244" s="512"/>
      <c r="B244" s="235"/>
      <c r="C244" s="235"/>
      <c r="D244" s="235"/>
      <c r="E244" s="235"/>
      <c r="F244" s="235"/>
      <c r="G244" s="447"/>
      <c r="H244" s="447"/>
      <c r="I244" s="447"/>
      <c r="J244" s="447"/>
      <c r="K244" s="447"/>
      <c r="L244" s="447"/>
      <c r="M244" s="447"/>
      <c r="N244" s="447"/>
      <c r="O244" s="447"/>
      <c r="P244" s="447"/>
      <c r="Q244" s="447"/>
      <c r="R244" s="447"/>
      <c r="S244" s="447"/>
      <c r="T244" s="447"/>
      <c r="U244" s="447"/>
      <c r="V244" s="447"/>
      <c r="W244" s="447"/>
      <c r="X244" s="447"/>
      <c r="Y244" s="447"/>
      <c r="Z244" s="447"/>
      <c r="AA244" s="447"/>
      <c r="AB244" s="447"/>
      <c r="AC244" s="447"/>
      <c r="AD244" s="448"/>
    </row>
    <row r="245" spans="1:30" s="138" customFormat="1" ht="14" thickBot="1">
      <c r="A245" s="549" t="s">
        <v>539</v>
      </c>
      <c r="B245" s="727" t="e">
        <f>IF('STAT 1 CALCS - IGNORE'!E157=1,1,0)</f>
        <v>#DIV/0!</v>
      </c>
      <c r="C245" s="530" t="s">
        <v>650</v>
      </c>
      <c r="D245" s="260" t="e">
        <f>IF(B245=1,0,1)</f>
        <v>#DIV/0!</v>
      </c>
      <c r="E245" s="530" t="s">
        <v>651</v>
      </c>
      <c r="F245" s="296"/>
      <c r="G245" s="455"/>
      <c r="H245" s="455"/>
      <c r="I245" s="455"/>
      <c r="J245" s="455"/>
      <c r="K245" s="455"/>
      <c r="L245" s="455"/>
      <c r="M245" s="455"/>
      <c r="N245" s="455"/>
      <c r="O245" s="455"/>
      <c r="P245" s="455"/>
      <c r="Q245" s="455"/>
      <c r="R245" s="455"/>
      <c r="S245" s="455"/>
      <c r="T245" s="455"/>
      <c r="U245" s="455"/>
      <c r="V245" s="455"/>
      <c r="W245" s="455"/>
      <c r="X245" s="455"/>
      <c r="Y245" s="455"/>
      <c r="Z245" s="455"/>
      <c r="AA245" s="455"/>
      <c r="AB245" s="455"/>
      <c r="AC245" s="455"/>
      <c r="AD245" s="456"/>
    </row>
    <row r="246" spans="1:30" s="140" customFormat="1">
      <c r="A246" s="550" t="s">
        <v>301</v>
      </c>
      <c r="B246" s="155"/>
      <c r="C246" s="155"/>
      <c r="D246" s="155"/>
      <c r="E246" s="155"/>
      <c r="F246" s="155"/>
      <c r="G246" s="433"/>
      <c r="H246" s="433"/>
      <c r="I246" s="433"/>
      <c r="J246" s="433"/>
      <c r="K246" s="433"/>
      <c r="L246" s="433"/>
      <c r="M246" s="433"/>
      <c r="N246" s="433"/>
      <c r="O246" s="433"/>
      <c r="P246" s="433"/>
      <c r="Q246" s="433"/>
      <c r="R246" s="433"/>
      <c r="S246" s="433"/>
      <c r="T246" s="433"/>
      <c r="U246" s="433"/>
      <c r="V246" s="433"/>
      <c r="W246" s="433"/>
      <c r="X246" s="433"/>
      <c r="Y246" s="433"/>
      <c r="Z246" s="433"/>
      <c r="AA246" s="433"/>
      <c r="AB246" s="433"/>
      <c r="AC246" s="433"/>
      <c r="AD246" s="434"/>
    </row>
    <row r="247" spans="1:30" s="140" customFormat="1">
      <c r="A247" s="550"/>
      <c r="B247" s="155"/>
      <c r="C247" s="155"/>
      <c r="D247" s="155"/>
      <c r="E247" s="155"/>
      <c r="F247" s="155"/>
      <c r="G247" s="433"/>
      <c r="H247" s="433"/>
      <c r="I247" s="433"/>
      <c r="J247" s="433"/>
      <c r="K247" s="433"/>
      <c r="L247" s="433"/>
      <c r="M247" s="433"/>
      <c r="N247" s="433"/>
      <c r="O247" s="433"/>
      <c r="P247" s="433"/>
      <c r="Q247" s="433"/>
      <c r="R247" s="433"/>
      <c r="S247" s="433"/>
      <c r="T247" s="433"/>
      <c r="U247" s="433"/>
      <c r="V247" s="433"/>
      <c r="W247" s="433"/>
      <c r="X247" s="433"/>
      <c r="Y247" s="433"/>
      <c r="Z247" s="433"/>
      <c r="AA247" s="433"/>
      <c r="AB247" s="433"/>
      <c r="AC247" s="433"/>
      <c r="AD247" s="434"/>
    </row>
    <row r="248" spans="1:30" s="140" customFormat="1" ht="14" thickBot="1">
      <c r="A248" s="551" t="s">
        <v>193</v>
      </c>
      <c r="B248" s="158"/>
      <c r="C248" s="158"/>
      <c r="D248" s="158"/>
      <c r="E248" s="158"/>
      <c r="F248" s="158"/>
      <c r="G248" s="433"/>
      <c r="H248" s="433"/>
      <c r="I248" s="433"/>
      <c r="J248" s="433"/>
      <c r="K248" s="433"/>
      <c r="L248" s="433"/>
      <c r="M248" s="433"/>
      <c r="N248" s="433"/>
      <c r="O248" s="433"/>
      <c r="P248" s="433"/>
      <c r="Q248" s="433"/>
      <c r="R248" s="433"/>
      <c r="S248" s="433"/>
      <c r="T248" s="433"/>
      <c r="U248" s="433"/>
      <c r="V248" s="433"/>
      <c r="W248" s="433"/>
      <c r="X248" s="433"/>
      <c r="Y248" s="433"/>
      <c r="Z248" s="433"/>
      <c r="AA248" s="433"/>
      <c r="AB248" s="433"/>
      <c r="AC248" s="433"/>
      <c r="AD248" s="434"/>
    </row>
    <row r="249" spans="1:30" s="140" customFormat="1" ht="14" thickBot="1">
      <c r="A249" s="552" t="s">
        <v>194</v>
      </c>
      <c r="B249" s="261" t="e">
        <f>+B265</f>
        <v>#VALUE!</v>
      </c>
      <c r="C249" s="408"/>
      <c r="D249" s="158"/>
      <c r="E249" s="158"/>
      <c r="F249" s="158"/>
      <c r="G249" s="729" t="s">
        <v>51</v>
      </c>
      <c r="H249" s="433"/>
      <c r="I249" s="433"/>
      <c r="J249" s="433"/>
      <c r="K249" s="433"/>
      <c r="L249" s="433"/>
      <c r="M249" s="433"/>
      <c r="N249" s="433"/>
      <c r="O249" s="433"/>
      <c r="P249" s="433"/>
      <c r="Q249" s="433"/>
      <c r="R249" s="433"/>
      <c r="S249" s="433"/>
      <c r="T249" s="433"/>
      <c r="U249" s="433"/>
      <c r="V249" s="433"/>
      <c r="W249" s="433"/>
      <c r="X249" s="433"/>
      <c r="Y249" s="433"/>
      <c r="Z249" s="433"/>
      <c r="AA249" s="433"/>
      <c r="AB249" s="433"/>
      <c r="AC249" s="433"/>
      <c r="AD249" s="434"/>
    </row>
    <row r="250" spans="1:30" s="140" customFormat="1" ht="14" thickBot="1">
      <c r="A250" s="553"/>
      <c r="B250" s="158"/>
      <c r="C250" s="158"/>
      <c r="D250" s="408"/>
      <c r="E250" s="158"/>
      <c r="F250" s="158"/>
      <c r="G250" s="433"/>
      <c r="H250" s="433"/>
      <c r="I250" s="433"/>
      <c r="J250" s="433"/>
      <c r="K250" s="433"/>
      <c r="L250" s="433"/>
      <c r="M250" s="433"/>
      <c r="N250" s="433"/>
      <c r="O250" s="433"/>
      <c r="P250" s="433"/>
      <c r="Q250" s="433"/>
      <c r="R250" s="433"/>
      <c r="S250" s="433"/>
      <c r="T250" s="433"/>
      <c r="U250" s="433"/>
      <c r="V250" s="433"/>
      <c r="W250" s="433"/>
      <c r="X250" s="433"/>
      <c r="Y250" s="433"/>
      <c r="Z250" s="433"/>
      <c r="AA250" s="433"/>
      <c r="AB250" s="433"/>
      <c r="AC250" s="433"/>
      <c r="AD250" s="434"/>
    </row>
    <row r="251" spans="1:30" s="140" customFormat="1" ht="14" thickBot="1">
      <c r="A251" s="552" t="s">
        <v>160</v>
      </c>
      <c r="B251" s="399" t="e">
        <f>IF(B249=5,B25,IF(+B249=4,C25,IF(B249=3,D25,IF(B249=2,E25,B274))))</f>
        <v>#VALUE!</v>
      </c>
      <c r="C251" s="158"/>
      <c r="D251" s="158"/>
      <c r="E251" s="158"/>
      <c r="F251" s="158"/>
      <c r="G251" s="433"/>
      <c r="H251" s="433"/>
      <c r="I251" s="433"/>
      <c r="J251" s="433"/>
      <c r="K251" s="433"/>
      <c r="L251" s="433"/>
      <c r="M251" s="433"/>
      <c r="N251" s="433"/>
      <c r="O251" s="433"/>
      <c r="P251" s="433"/>
      <c r="Q251" s="433"/>
      <c r="R251" s="433"/>
      <c r="S251" s="433"/>
      <c r="T251" s="433"/>
      <c r="U251" s="433"/>
      <c r="V251" s="433"/>
      <c r="W251" s="433"/>
      <c r="X251" s="433"/>
      <c r="Y251" s="433"/>
      <c r="Z251" s="433"/>
      <c r="AA251" s="433"/>
      <c r="AB251" s="433"/>
      <c r="AC251" s="433"/>
      <c r="AD251" s="434"/>
    </row>
    <row r="252" spans="1:30" s="141" customFormat="1">
      <c r="A252" s="725" t="s">
        <v>879</v>
      </c>
      <c r="B252" s="724"/>
      <c r="C252" s="724"/>
      <c r="D252" s="724"/>
      <c r="E252" s="724"/>
      <c r="F252" s="724"/>
      <c r="G252" s="724"/>
      <c r="H252" s="724"/>
      <c r="I252" s="724"/>
      <c r="J252" s="724"/>
      <c r="K252" s="724"/>
      <c r="L252" s="405"/>
      <c r="M252" s="405"/>
      <c r="N252" s="405"/>
      <c r="O252" s="405"/>
      <c r="P252" s="405"/>
      <c r="Q252" s="405"/>
      <c r="R252" s="395"/>
      <c r="S252" s="395"/>
      <c r="T252" s="395"/>
      <c r="U252" s="395"/>
      <c r="V252" s="395"/>
      <c r="W252" s="395"/>
      <c r="X252" s="395"/>
      <c r="Y252" s="395"/>
      <c r="Z252" s="395"/>
      <c r="AA252" s="395"/>
      <c r="AB252" s="395"/>
      <c r="AC252" s="395"/>
      <c r="AD252" s="726"/>
    </row>
    <row r="253" spans="1:30" s="141" customFormat="1">
      <c r="A253" s="725" t="s">
        <v>862</v>
      </c>
      <c r="B253" s="724"/>
      <c r="C253" s="724"/>
      <c r="D253" s="724"/>
      <c r="E253" s="724"/>
      <c r="F253" s="724"/>
      <c r="G253" s="724"/>
      <c r="H253" s="724"/>
      <c r="I253" s="724"/>
      <c r="J253" s="724"/>
      <c r="K253" s="724"/>
      <c r="L253" s="405"/>
      <c r="M253" s="405"/>
      <c r="N253" s="405"/>
      <c r="O253" s="405"/>
      <c r="P253" s="405"/>
      <c r="Q253" s="405"/>
      <c r="R253" s="395"/>
      <c r="S253" s="395"/>
      <c r="T253" s="395"/>
      <c r="U253" s="395"/>
      <c r="V253" s="395"/>
      <c r="W253" s="395"/>
      <c r="X253" s="395"/>
      <c r="Y253" s="395"/>
      <c r="Z253" s="395"/>
      <c r="AA253" s="395"/>
      <c r="AB253" s="395"/>
      <c r="AC253" s="395"/>
      <c r="AD253" s="726"/>
    </row>
    <row r="254" spans="1:30" s="142" customFormat="1">
      <c r="A254" s="556" t="s">
        <v>302</v>
      </c>
      <c r="B254" s="400"/>
      <c r="C254" s="400"/>
      <c r="D254" s="400"/>
      <c r="E254" s="400"/>
      <c r="F254" s="400"/>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3"/>
      <c r="AD254" s="557"/>
    </row>
    <row r="255" spans="1:30" s="145" customFormat="1">
      <c r="A255" s="558" t="s">
        <v>303</v>
      </c>
      <c r="B255" s="559" t="e">
        <f>IF(B245=1,C235)</f>
        <v>#DIV/0!</v>
      </c>
      <c r="C255" s="559" t="s">
        <v>363</v>
      </c>
      <c r="D255" s="559"/>
      <c r="E255" s="559"/>
      <c r="F255" s="559"/>
      <c r="G255" s="728"/>
      <c r="H255" s="235"/>
      <c r="I255" s="235"/>
      <c r="J255" s="235"/>
      <c r="K255" s="235"/>
      <c r="L255" s="235"/>
      <c r="M255" s="235"/>
      <c r="N255" s="235"/>
      <c r="O255" s="235"/>
      <c r="P255" s="235"/>
      <c r="Q255" s="235"/>
      <c r="R255" s="235"/>
      <c r="S255" s="235"/>
      <c r="T255" s="235"/>
      <c r="U255" s="235"/>
      <c r="V255" s="235"/>
      <c r="W255" s="235"/>
      <c r="X255" s="235"/>
      <c r="Y255" s="235"/>
      <c r="Z255" s="235"/>
      <c r="AA255" s="235"/>
      <c r="AB255" s="235"/>
      <c r="AC255" s="235"/>
      <c r="AD255" s="248"/>
    </row>
    <row r="256" spans="1:30" s="138" customFormat="1">
      <c r="A256" s="560" t="s">
        <v>535</v>
      </c>
      <c r="B256" s="561" t="e">
        <f>IF(B245=1,D235)</f>
        <v>#DIV/0!</v>
      </c>
      <c r="C256" s="379"/>
      <c r="D256" s="379"/>
      <c r="E256" s="379"/>
      <c r="F256" s="379"/>
      <c r="G256" s="296"/>
      <c r="H256" s="296"/>
      <c r="I256" s="296"/>
      <c r="J256" s="296"/>
      <c r="K256" s="296"/>
      <c r="L256" s="296"/>
      <c r="M256" s="296"/>
      <c r="N256" s="296"/>
      <c r="O256" s="296"/>
      <c r="P256" s="296"/>
      <c r="Q256" s="296"/>
      <c r="R256" s="296"/>
      <c r="S256" s="296"/>
      <c r="T256" s="296"/>
      <c r="U256" s="296"/>
      <c r="V256" s="296"/>
      <c r="W256" s="296"/>
      <c r="X256" s="296"/>
      <c r="Y256" s="296"/>
      <c r="Z256" s="296"/>
      <c r="AA256" s="296"/>
      <c r="AB256" s="296"/>
      <c r="AC256" s="296"/>
      <c r="AD256" s="562"/>
    </row>
    <row r="257" spans="1:30" s="262" customFormat="1">
      <c r="A257" s="563"/>
      <c r="B257" s="564"/>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5"/>
    </row>
    <row r="258" spans="1:30" s="141" customFormat="1">
      <c r="A258" s="566"/>
      <c r="B258" s="259"/>
      <c r="C258" s="259"/>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c r="AA258" s="259"/>
      <c r="AB258" s="259"/>
      <c r="AC258" s="259"/>
      <c r="AD258" s="555"/>
    </row>
    <row r="259" spans="1:30" s="145" customFormat="1">
      <c r="A259" s="567" t="s">
        <v>327</v>
      </c>
      <c r="B259" s="235"/>
      <c r="C259" s="235"/>
      <c r="D259" s="235"/>
      <c r="E259" s="235"/>
      <c r="F259" s="235"/>
      <c r="G259" s="447"/>
      <c r="H259" s="447"/>
      <c r="I259" s="447"/>
      <c r="J259" s="447"/>
      <c r="K259" s="447"/>
      <c r="L259" s="447"/>
      <c r="M259" s="447"/>
      <c r="N259" s="447"/>
      <c r="O259" s="447"/>
      <c r="P259" s="447"/>
      <c r="Q259" s="447"/>
      <c r="R259" s="447"/>
      <c r="S259" s="447"/>
      <c r="T259" s="447"/>
      <c r="U259" s="447"/>
      <c r="V259" s="447"/>
      <c r="W259" s="447"/>
      <c r="X259" s="447"/>
      <c r="Y259" s="447"/>
      <c r="Z259" s="447"/>
      <c r="AA259" s="447"/>
      <c r="AB259" s="447"/>
      <c r="AC259" s="447"/>
      <c r="AD259" s="448"/>
    </row>
    <row r="260" spans="1:30" s="140" customFormat="1">
      <c r="A260" s="568" t="s">
        <v>328</v>
      </c>
      <c r="B260" s="155"/>
      <c r="C260" s="155"/>
      <c r="D260" s="155"/>
      <c r="E260" s="155"/>
      <c r="F260" s="155"/>
      <c r="G260" s="433"/>
      <c r="H260" s="433"/>
      <c r="I260" s="433"/>
      <c r="J260" s="433"/>
      <c r="K260" s="433"/>
      <c r="L260" s="433"/>
      <c r="M260" s="433"/>
      <c r="N260" s="433"/>
      <c r="O260" s="433"/>
      <c r="P260" s="433"/>
      <c r="Q260" s="433"/>
      <c r="R260" s="433"/>
      <c r="S260" s="433"/>
      <c r="T260" s="433"/>
      <c r="U260" s="433"/>
      <c r="V260" s="433"/>
      <c r="W260" s="433"/>
      <c r="X260" s="433"/>
      <c r="Y260" s="433"/>
      <c r="Z260" s="433"/>
      <c r="AA260" s="433"/>
      <c r="AB260" s="433"/>
      <c r="AC260" s="433"/>
      <c r="AD260" s="434"/>
    </row>
    <row r="261" spans="1:30" s="141" customFormat="1">
      <c r="A261" s="569" t="s">
        <v>161</v>
      </c>
      <c r="B261" s="570" t="e">
        <f>+'STAT 1 CALCS - IGNORE'!E164</f>
        <v>#DIV/0!</v>
      </c>
      <c r="C261" s="259" t="s">
        <v>224</v>
      </c>
      <c r="D261" s="259"/>
      <c r="E261" s="259"/>
      <c r="F261" s="259"/>
      <c r="G261" s="418" t="s">
        <v>225</v>
      </c>
      <c r="H261" s="418"/>
      <c r="I261" s="418"/>
      <c r="J261" s="418"/>
      <c r="K261" s="418"/>
      <c r="L261" s="418"/>
      <c r="M261" s="418"/>
      <c r="N261" s="418"/>
      <c r="O261" s="418"/>
      <c r="P261" s="418"/>
      <c r="Q261" s="418"/>
      <c r="R261" s="418"/>
      <c r="S261" s="418"/>
      <c r="T261" s="418"/>
      <c r="U261" s="418"/>
      <c r="V261" s="418"/>
      <c r="W261" s="418"/>
      <c r="X261" s="418"/>
      <c r="Y261" s="418"/>
      <c r="Z261" s="418"/>
      <c r="AA261" s="418"/>
      <c r="AB261" s="418"/>
      <c r="AC261" s="418"/>
      <c r="AD261" s="419"/>
    </row>
    <row r="262" spans="1:30" s="142" customFormat="1">
      <c r="A262" s="510"/>
      <c r="B262" s="233"/>
      <c r="C262" s="737" t="s">
        <v>801</v>
      </c>
      <c r="D262" s="579"/>
      <c r="E262" s="579"/>
      <c r="F262" s="579"/>
      <c r="G262" s="390"/>
      <c r="H262" s="390"/>
      <c r="I262" s="390"/>
      <c r="J262" s="390"/>
      <c r="K262" s="390"/>
      <c r="L262" s="390"/>
      <c r="M262" s="390"/>
      <c r="N262" s="390"/>
      <c r="O262" s="390"/>
      <c r="P262" s="390"/>
      <c r="Q262" s="390"/>
      <c r="R262" s="390"/>
      <c r="S262" s="390"/>
      <c r="T262" s="390"/>
      <c r="U262" s="390"/>
      <c r="V262" s="390"/>
      <c r="W262" s="390"/>
      <c r="X262" s="390"/>
      <c r="Y262" s="390"/>
      <c r="Z262" s="390"/>
      <c r="AA262" s="390"/>
      <c r="AB262" s="390"/>
      <c r="AC262" s="390"/>
      <c r="AD262" s="443"/>
    </row>
    <row r="263" spans="1:30" s="140" customFormat="1">
      <c r="A263" s="512" t="s">
        <v>293</v>
      </c>
      <c r="B263" s="777" t="s">
        <v>163</v>
      </c>
      <c r="C263" s="530"/>
      <c r="D263" s="296"/>
      <c r="E263" s="296"/>
      <c r="F263" s="155"/>
      <c r="G263" s="572" t="s">
        <v>876</v>
      </c>
      <c r="H263" s="573"/>
      <c r="I263" s="369"/>
      <c r="J263" s="369"/>
      <c r="K263" s="369"/>
      <c r="L263" s="369"/>
      <c r="M263" s="369"/>
      <c r="N263" s="433"/>
      <c r="O263" s="433"/>
      <c r="P263" s="433"/>
      <c r="Q263" s="433"/>
      <c r="R263" s="433"/>
      <c r="S263" s="433"/>
      <c r="T263" s="433"/>
      <c r="U263" s="433"/>
      <c r="V263" s="433"/>
      <c r="W263" s="433"/>
      <c r="X263" s="433"/>
      <c r="Y263" s="433"/>
      <c r="Z263" s="433"/>
      <c r="AA263" s="433"/>
      <c r="AB263" s="433"/>
      <c r="AC263" s="433"/>
      <c r="AD263" s="434"/>
    </row>
    <row r="264" spans="1:30" s="141" customFormat="1">
      <c r="A264" s="475"/>
      <c r="B264" s="155"/>
      <c r="C264" s="155"/>
      <c r="D264" s="155"/>
      <c r="E264" s="155"/>
      <c r="F264" s="259"/>
      <c r="G264" s="575" t="s">
        <v>122</v>
      </c>
      <c r="H264" s="395"/>
      <c r="I264" s="723"/>
      <c r="J264" s="395"/>
      <c r="K264" s="395"/>
      <c r="L264" s="395"/>
      <c r="M264" s="395"/>
      <c r="N264" s="418"/>
      <c r="O264" s="418"/>
      <c r="P264" s="418"/>
      <c r="Q264" s="418"/>
      <c r="R264" s="418"/>
      <c r="S264" s="418"/>
      <c r="T264" s="418"/>
      <c r="U264" s="418"/>
      <c r="V264" s="418"/>
      <c r="W264" s="418"/>
      <c r="X264" s="418"/>
      <c r="Y264" s="418"/>
      <c r="Z264" s="418"/>
      <c r="AA264" s="418"/>
      <c r="AB264" s="418"/>
      <c r="AC264" s="418"/>
      <c r="AD264" s="419"/>
    </row>
    <row r="265" spans="1:30" s="142" customFormat="1">
      <c r="A265" s="539" t="s">
        <v>162</v>
      </c>
      <c r="B265" s="535" t="e">
        <f>+B184-B263</f>
        <v>#VALUE!</v>
      </c>
      <c r="C265" s="469" t="s">
        <v>606</v>
      </c>
      <c r="D265" s="233"/>
      <c r="E265" s="233"/>
      <c r="F265" s="233"/>
      <c r="G265" s="390"/>
      <c r="H265" s="390"/>
      <c r="I265" s="576"/>
      <c r="J265" s="390"/>
      <c r="K265" s="390"/>
      <c r="L265" s="390"/>
      <c r="M265" s="390"/>
      <c r="N265" s="390"/>
      <c r="O265" s="390"/>
      <c r="P265" s="390"/>
      <c r="Q265" s="390"/>
      <c r="R265" s="390"/>
      <c r="S265" s="390"/>
      <c r="T265" s="390"/>
      <c r="U265" s="390"/>
      <c r="V265" s="390"/>
      <c r="W265" s="390"/>
      <c r="X265" s="390"/>
      <c r="Y265" s="390"/>
      <c r="Z265" s="390"/>
      <c r="AA265" s="390"/>
      <c r="AB265" s="390"/>
      <c r="AC265" s="390"/>
      <c r="AD265" s="443"/>
    </row>
    <row r="266" spans="1:30" s="142" customFormat="1">
      <c r="A266" s="577"/>
      <c r="B266" s="233"/>
      <c r="C266" s="233"/>
      <c r="D266" s="233"/>
      <c r="E266" s="233"/>
      <c r="F266" s="233"/>
      <c r="G266" s="390"/>
      <c r="H266" s="390"/>
      <c r="I266" s="390"/>
      <c r="J266" s="390"/>
      <c r="K266" s="390"/>
      <c r="L266" s="390"/>
      <c r="M266" s="390"/>
      <c r="N266" s="390"/>
      <c r="O266" s="390"/>
      <c r="P266" s="390"/>
      <c r="Q266" s="390"/>
      <c r="R266" s="390"/>
      <c r="S266" s="390"/>
      <c r="T266" s="390"/>
      <c r="U266" s="390"/>
      <c r="V266" s="390"/>
      <c r="W266" s="390"/>
      <c r="X266" s="390"/>
      <c r="Y266" s="390"/>
      <c r="Z266" s="390"/>
      <c r="AA266" s="390"/>
      <c r="AB266" s="390"/>
      <c r="AC266" s="390"/>
      <c r="AD266" s="443"/>
    </row>
    <row r="267" spans="1:30" s="142" customFormat="1">
      <c r="A267" s="578" t="s">
        <v>226</v>
      </c>
      <c r="B267" s="400"/>
      <c r="C267" s="400"/>
      <c r="D267" s="400"/>
      <c r="E267" s="400"/>
      <c r="F267" s="400"/>
      <c r="G267" s="737" t="s">
        <v>52</v>
      </c>
      <c r="H267" s="579"/>
      <c r="I267" s="579"/>
      <c r="J267" s="579"/>
      <c r="K267" s="579"/>
      <c r="L267" s="579"/>
      <c r="M267" s="579"/>
      <c r="N267" s="579"/>
      <c r="O267" s="579"/>
      <c r="P267" s="579"/>
      <c r="Q267" s="579"/>
      <c r="R267" s="579"/>
      <c r="S267" s="579"/>
      <c r="T267" s="390"/>
      <c r="U267" s="390"/>
      <c r="V267" s="390"/>
      <c r="W267" s="390"/>
      <c r="X267" s="390"/>
      <c r="Y267" s="390"/>
      <c r="Z267" s="390"/>
      <c r="AA267" s="390"/>
      <c r="AB267" s="390"/>
      <c r="AC267" s="390"/>
      <c r="AD267" s="443"/>
    </row>
    <row r="268" spans="1:30" s="142" customFormat="1">
      <c r="A268" s="578"/>
      <c r="B268" s="400"/>
      <c r="C268" s="400"/>
      <c r="D268" s="400"/>
      <c r="E268" s="400"/>
      <c r="F268" s="400"/>
      <c r="G268" s="737" t="s">
        <v>49</v>
      </c>
      <c r="H268" s="579"/>
      <c r="I268" s="579"/>
      <c r="J268" s="579"/>
      <c r="K268" s="579"/>
      <c r="L268" s="579"/>
      <c r="M268" s="579"/>
      <c r="N268" s="579"/>
      <c r="O268" s="579"/>
      <c r="P268" s="579"/>
      <c r="Q268" s="579"/>
      <c r="R268" s="579"/>
      <c r="S268" s="579"/>
      <c r="T268" s="390"/>
      <c r="U268" s="390"/>
      <c r="V268" s="390"/>
      <c r="W268" s="390"/>
      <c r="X268" s="390"/>
      <c r="Y268" s="390"/>
      <c r="Z268" s="390"/>
      <c r="AA268" s="390"/>
      <c r="AB268" s="390"/>
      <c r="AC268" s="390"/>
      <c r="AD268" s="443"/>
    </row>
    <row r="269" spans="1:30" s="142" customFormat="1">
      <c r="A269" s="580" t="s">
        <v>258</v>
      </c>
      <c r="B269" s="400"/>
      <c r="C269" s="400"/>
      <c r="D269" s="400"/>
      <c r="E269" s="400"/>
      <c r="F269" s="400"/>
      <c r="G269" s="737" t="s">
        <v>50</v>
      </c>
      <c r="H269" s="579"/>
      <c r="I269" s="579"/>
      <c r="J269" s="579"/>
      <c r="K269" s="579"/>
      <c r="L269" s="579"/>
      <c r="M269" s="579"/>
      <c r="N269" s="579"/>
      <c r="O269" s="579"/>
      <c r="P269" s="579"/>
      <c r="Q269" s="579"/>
      <c r="R269" s="579"/>
      <c r="S269" s="579"/>
      <c r="T269" s="390"/>
      <c r="U269" s="390"/>
      <c r="V269" s="390"/>
      <c r="W269" s="390"/>
      <c r="X269" s="390"/>
      <c r="Y269" s="390"/>
      <c r="Z269" s="390"/>
      <c r="AA269" s="390"/>
      <c r="AB269" s="390"/>
      <c r="AC269" s="390"/>
      <c r="AD269" s="443"/>
    </row>
    <row r="270" spans="1:30" s="142" customFormat="1" ht="16">
      <c r="A270" s="581" t="s">
        <v>227</v>
      </c>
      <c r="B270" s="263" t="s">
        <v>757</v>
      </c>
      <c r="C270" s="582" t="s">
        <v>259</v>
      </c>
      <c r="D270" s="263" t="s">
        <v>757</v>
      </c>
      <c r="E270" s="400"/>
      <c r="F270" s="400"/>
      <c r="G270" s="390" t="s">
        <v>53</v>
      </c>
      <c r="H270" s="390"/>
      <c r="I270" s="390"/>
      <c r="J270" s="390"/>
      <c r="K270" s="390"/>
      <c r="L270" s="390"/>
      <c r="M270" s="390"/>
      <c r="N270" s="390"/>
      <c r="O270" s="390"/>
      <c r="P270" s="390"/>
      <c r="Q270" s="390"/>
      <c r="R270" s="390"/>
      <c r="S270" s="390"/>
      <c r="T270" s="390"/>
      <c r="U270" s="390"/>
      <c r="V270" s="390"/>
      <c r="W270" s="390"/>
      <c r="X270" s="390"/>
      <c r="Y270" s="390"/>
      <c r="Z270" s="390"/>
      <c r="AA270" s="390"/>
      <c r="AB270" s="390"/>
      <c r="AC270" s="390"/>
      <c r="AD270" s="443"/>
    </row>
    <row r="271" spans="1:30" s="142" customFormat="1" ht="16">
      <c r="A271" s="581" t="s">
        <v>287</v>
      </c>
      <c r="B271" s="263" t="s">
        <v>757</v>
      </c>
      <c r="C271" s="582" t="s">
        <v>260</v>
      </c>
      <c r="D271" s="263" t="s">
        <v>757</v>
      </c>
      <c r="E271" s="400"/>
      <c r="F271" s="400"/>
      <c r="G271" s="390"/>
      <c r="H271" s="390"/>
      <c r="I271" s="390"/>
      <c r="J271" s="390"/>
      <c r="K271" s="390"/>
      <c r="L271" s="390"/>
      <c r="M271" s="390"/>
      <c r="N271" s="390"/>
      <c r="O271" s="390"/>
      <c r="P271" s="390"/>
      <c r="Q271" s="390"/>
      <c r="R271" s="390"/>
      <c r="S271" s="390"/>
      <c r="T271" s="390"/>
      <c r="U271" s="390"/>
      <c r="V271" s="390"/>
      <c r="W271" s="390"/>
      <c r="X271" s="390"/>
      <c r="Y271" s="390"/>
      <c r="Z271" s="390"/>
      <c r="AA271" s="390"/>
      <c r="AB271" s="390"/>
      <c r="AC271" s="390"/>
      <c r="AD271" s="443"/>
    </row>
    <row r="272" spans="1:30" s="142" customFormat="1" ht="14">
      <c r="A272" s="581" t="s">
        <v>164</v>
      </c>
      <c r="B272" s="400"/>
      <c r="C272" s="400"/>
      <c r="D272" s="400"/>
      <c r="E272" s="400"/>
      <c r="F272" s="400"/>
      <c r="G272" s="390"/>
      <c r="H272" s="390"/>
      <c r="I272" s="390"/>
      <c r="J272" s="390"/>
      <c r="K272" s="390"/>
      <c r="L272" s="390"/>
      <c r="M272" s="390"/>
      <c r="N272" s="390"/>
      <c r="O272" s="390"/>
      <c r="P272" s="390"/>
      <c r="Q272" s="390"/>
      <c r="R272" s="390"/>
      <c r="S272" s="390"/>
      <c r="T272" s="390"/>
      <c r="U272" s="390"/>
      <c r="V272" s="390"/>
      <c r="W272" s="390"/>
      <c r="X272" s="390"/>
      <c r="Y272" s="390"/>
      <c r="Z272" s="390"/>
      <c r="AA272" s="390"/>
      <c r="AB272" s="390"/>
      <c r="AC272" s="390"/>
      <c r="AD272" s="443"/>
    </row>
    <row r="273" spans="1:30" s="142" customFormat="1" ht="16">
      <c r="A273" s="581" t="s">
        <v>390</v>
      </c>
      <c r="B273" s="401">
        <f>+G25</f>
        <v>0</v>
      </c>
      <c r="C273" s="400"/>
      <c r="D273" s="400"/>
      <c r="E273" s="400"/>
      <c r="F273" s="400"/>
      <c r="G273" s="390" t="s">
        <v>121</v>
      </c>
      <c r="H273" s="390"/>
      <c r="I273" s="390"/>
      <c r="J273" s="390"/>
      <c r="K273" s="390"/>
      <c r="L273" s="390"/>
      <c r="M273" s="390"/>
      <c r="N273" s="390"/>
      <c r="O273" s="390"/>
      <c r="P273" s="390"/>
      <c r="Q273" s="390"/>
      <c r="R273" s="390"/>
      <c r="S273" s="390"/>
      <c r="T273" s="390"/>
      <c r="U273" s="390"/>
      <c r="V273" s="390"/>
      <c r="W273" s="390"/>
      <c r="X273" s="390"/>
      <c r="Y273" s="390"/>
      <c r="Z273" s="390"/>
      <c r="AA273" s="390"/>
      <c r="AB273" s="390"/>
      <c r="AC273" s="390"/>
      <c r="AD273" s="443"/>
    </row>
    <row r="274" spans="1:30" s="142" customFormat="1" ht="16">
      <c r="A274" s="581" t="s">
        <v>865</v>
      </c>
      <c r="B274" s="402" t="e">
        <f>F25*B270/B271</f>
        <v>#VALUE!</v>
      </c>
      <c r="C274" s="400"/>
      <c r="D274" s="400"/>
      <c r="E274" s="400"/>
      <c r="F274" s="400"/>
      <c r="G274" s="390"/>
      <c r="H274" s="390"/>
      <c r="I274" s="390"/>
      <c r="J274" s="390"/>
      <c r="K274" s="390"/>
      <c r="L274" s="390"/>
      <c r="M274" s="390"/>
      <c r="N274" s="390"/>
      <c r="O274" s="390"/>
      <c r="P274" s="390"/>
      <c r="Q274" s="390"/>
      <c r="R274" s="390"/>
      <c r="S274" s="390"/>
      <c r="T274" s="390"/>
      <c r="U274" s="390"/>
      <c r="V274" s="390"/>
      <c r="W274" s="390"/>
      <c r="X274" s="390"/>
      <c r="Y274" s="390"/>
      <c r="Z274" s="390"/>
      <c r="AA274" s="390"/>
      <c r="AB274" s="390"/>
      <c r="AC274" s="390"/>
      <c r="AD274" s="443"/>
    </row>
    <row r="275" spans="1:30" s="142" customFormat="1" ht="15">
      <c r="A275" s="583" t="s">
        <v>288</v>
      </c>
      <c r="B275" s="402">
        <f>+G27</f>
        <v>0</v>
      </c>
      <c r="C275" s="400"/>
      <c r="D275" s="400"/>
      <c r="E275" s="400"/>
      <c r="F275" s="400"/>
      <c r="G275" s="390"/>
      <c r="H275" s="390"/>
      <c r="I275" s="390"/>
      <c r="J275" s="390"/>
      <c r="K275" s="390"/>
      <c r="L275" s="390"/>
      <c r="M275" s="390"/>
      <c r="N275" s="390"/>
      <c r="O275" s="390"/>
      <c r="P275" s="390"/>
      <c r="Q275" s="390"/>
      <c r="R275" s="390"/>
      <c r="S275" s="390"/>
      <c r="T275" s="390"/>
      <c r="U275" s="390"/>
      <c r="V275" s="390"/>
      <c r="W275" s="390"/>
      <c r="X275" s="390"/>
      <c r="Y275" s="390"/>
      <c r="Z275" s="390"/>
      <c r="AA275" s="390"/>
      <c r="AB275" s="390"/>
      <c r="AC275" s="390"/>
      <c r="AD275" s="443"/>
    </row>
    <row r="276" spans="1:30" s="142" customFormat="1" ht="15">
      <c r="A276" s="583" t="s">
        <v>797</v>
      </c>
      <c r="B276" s="403" t="e">
        <f>F27*D270/D271</f>
        <v>#VALUE!</v>
      </c>
      <c r="C276" s="400"/>
      <c r="D276" s="400"/>
      <c r="E276" s="400"/>
      <c r="F276" s="400"/>
      <c r="G276" s="390"/>
      <c r="H276" s="390"/>
      <c r="I276" s="390"/>
      <c r="J276" s="390"/>
      <c r="K276" s="390"/>
      <c r="L276" s="390"/>
      <c r="M276" s="390"/>
      <c r="N276" s="390"/>
      <c r="O276" s="390"/>
      <c r="P276" s="390"/>
      <c r="Q276" s="390"/>
      <c r="R276" s="390"/>
      <c r="S276" s="390"/>
      <c r="T276" s="390"/>
      <c r="U276" s="390"/>
      <c r="V276" s="390"/>
      <c r="W276" s="390"/>
      <c r="X276" s="390"/>
      <c r="Y276" s="390"/>
      <c r="Z276" s="390"/>
      <c r="AA276" s="390"/>
      <c r="AB276" s="390"/>
      <c r="AC276" s="390"/>
      <c r="AD276" s="443"/>
    </row>
    <row r="277" spans="1:30" s="142" customFormat="1">
      <c r="A277" s="584"/>
      <c r="B277" s="400"/>
      <c r="C277" s="400"/>
      <c r="D277" s="400"/>
      <c r="E277" s="400"/>
      <c r="F277" s="400"/>
      <c r="G277" s="390"/>
      <c r="H277" s="390"/>
      <c r="I277" s="390"/>
      <c r="J277" s="390"/>
      <c r="K277" s="390"/>
      <c r="L277" s="390"/>
      <c r="M277" s="390"/>
      <c r="N277" s="390"/>
      <c r="O277" s="390"/>
      <c r="P277" s="390"/>
      <c r="Q277" s="390"/>
      <c r="R277" s="390"/>
      <c r="S277" s="390"/>
      <c r="T277" s="390"/>
      <c r="U277" s="390"/>
      <c r="V277" s="390"/>
      <c r="W277" s="390"/>
      <c r="X277" s="390"/>
      <c r="Y277" s="390"/>
      <c r="Z277" s="390"/>
      <c r="AA277" s="390"/>
      <c r="AB277" s="390"/>
      <c r="AC277" s="390"/>
      <c r="AD277" s="443"/>
    </row>
    <row r="278" spans="1:30" s="142" customFormat="1">
      <c r="A278" s="585"/>
      <c r="B278" s="400"/>
      <c r="C278" s="400"/>
      <c r="D278" s="400"/>
      <c r="E278" s="400"/>
      <c r="F278" s="400"/>
      <c r="G278" s="390"/>
      <c r="H278" s="390"/>
      <c r="I278" s="390"/>
      <c r="J278" s="390"/>
      <c r="K278" s="390"/>
      <c r="L278" s="390"/>
      <c r="M278" s="390"/>
      <c r="N278" s="390"/>
      <c r="O278" s="390"/>
      <c r="P278" s="390"/>
      <c r="Q278" s="390"/>
      <c r="R278" s="390"/>
      <c r="S278" s="390"/>
      <c r="T278" s="390"/>
      <c r="U278" s="390"/>
      <c r="V278" s="390"/>
      <c r="W278" s="390"/>
      <c r="X278" s="390"/>
      <c r="Y278" s="390"/>
      <c r="Z278" s="390"/>
      <c r="AA278" s="390"/>
      <c r="AB278" s="390"/>
      <c r="AC278" s="390"/>
      <c r="AD278" s="443"/>
    </row>
    <row r="279" spans="1:30" s="138" customFormat="1">
      <c r="A279" s="586" t="s">
        <v>528</v>
      </c>
      <c r="B279" s="379"/>
      <c r="C279" s="379"/>
      <c r="D279" s="379"/>
      <c r="E279" s="379"/>
      <c r="F279" s="379"/>
      <c r="G279" s="455"/>
      <c r="H279" s="455"/>
      <c r="I279" s="455"/>
      <c r="J279" s="455"/>
      <c r="K279" s="455"/>
      <c r="L279" s="455"/>
      <c r="M279" s="455"/>
      <c r="N279" s="455"/>
      <c r="O279" s="455"/>
      <c r="P279" s="455"/>
      <c r="Q279" s="455"/>
      <c r="R279" s="455"/>
      <c r="S279" s="455"/>
      <c r="T279" s="455"/>
      <c r="U279" s="455"/>
      <c r="V279" s="455"/>
      <c r="W279" s="455"/>
      <c r="X279" s="455"/>
      <c r="Y279" s="455"/>
      <c r="Z279" s="455"/>
      <c r="AA279" s="455"/>
      <c r="AB279" s="455"/>
      <c r="AC279" s="455"/>
      <c r="AD279" s="456"/>
    </row>
    <row r="280" spans="1:30" s="140" customFormat="1">
      <c r="A280" s="587" t="s">
        <v>700</v>
      </c>
      <c r="B280" s="588"/>
      <c r="C280" s="588"/>
      <c r="D280" s="588"/>
      <c r="E280" s="588"/>
      <c r="F280" s="588"/>
      <c r="G280" s="433"/>
      <c r="H280" s="433"/>
      <c r="I280" s="433"/>
      <c r="J280" s="433"/>
      <c r="K280" s="433"/>
      <c r="L280" s="433"/>
      <c r="M280" s="433"/>
      <c r="N280" s="433"/>
      <c r="O280" s="433"/>
      <c r="P280" s="433"/>
      <c r="Q280" s="433"/>
      <c r="R280" s="433"/>
      <c r="S280" s="433"/>
      <c r="T280" s="433"/>
      <c r="U280" s="433"/>
      <c r="V280" s="433"/>
      <c r="W280" s="433"/>
      <c r="X280" s="433"/>
      <c r="Y280" s="433"/>
      <c r="Z280" s="433"/>
      <c r="AA280" s="433"/>
      <c r="AB280" s="433"/>
      <c r="AC280" s="433"/>
      <c r="AD280" s="434"/>
    </row>
    <row r="281" spans="1:30" s="138" customFormat="1">
      <c r="A281" s="586" t="s">
        <v>885</v>
      </c>
      <c r="B281" s="379"/>
      <c r="C281" s="379"/>
      <c r="D281" s="379"/>
      <c r="E281" s="379"/>
      <c r="F281" s="379"/>
      <c r="G281" s="455"/>
      <c r="H281" s="455"/>
      <c r="I281" s="455"/>
      <c r="J281" s="455"/>
      <c r="K281" s="455"/>
      <c r="L281" s="455"/>
      <c r="M281" s="455"/>
      <c r="N281" s="455"/>
      <c r="O281" s="455"/>
      <c r="P281" s="455"/>
      <c r="Q281" s="455"/>
      <c r="R281" s="455"/>
      <c r="S281" s="455"/>
      <c r="T281" s="455"/>
      <c r="U281" s="455"/>
      <c r="V281" s="455"/>
      <c r="W281" s="455"/>
      <c r="X281" s="455"/>
      <c r="Y281" s="455"/>
      <c r="Z281" s="455"/>
      <c r="AA281" s="455"/>
      <c r="AB281" s="455"/>
      <c r="AC281" s="455"/>
      <c r="AD281" s="456"/>
    </row>
    <row r="282" spans="1:30" s="140" customFormat="1">
      <c r="A282" s="589" t="s">
        <v>165</v>
      </c>
      <c r="B282" s="588"/>
      <c r="C282" s="588"/>
      <c r="D282" s="588"/>
      <c r="E282" s="588"/>
      <c r="F282" s="588"/>
      <c r="G282" s="433"/>
      <c r="H282" s="433"/>
      <c r="I282" s="433"/>
      <c r="J282" s="433"/>
      <c r="K282" s="433"/>
      <c r="L282" s="433"/>
      <c r="M282" s="433"/>
      <c r="N282" s="433"/>
      <c r="O282" s="433"/>
      <c r="P282" s="433"/>
      <c r="Q282" s="433"/>
      <c r="R282" s="433"/>
      <c r="S282" s="433"/>
      <c r="T282" s="433"/>
      <c r="U282" s="433"/>
      <c r="V282" s="433"/>
      <c r="W282" s="433"/>
      <c r="X282" s="433"/>
      <c r="Y282" s="433"/>
      <c r="Z282" s="433"/>
      <c r="AA282" s="433"/>
      <c r="AB282" s="433"/>
      <c r="AC282" s="433"/>
      <c r="AD282" s="434"/>
    </row>
    <row r="283" spans="1:30" s="141" customFormat="1">
      <c r="A283" s="590" t="s">
        <v>467</v>
      </c>
      <c r="B283" s="591"/>
      <c r="C283" s="591"/>
      <c r="D283" s="591"/>
      <c r="E283" s="591"/>
      <c r="F283" s="591"/>
      <c r="G283" s="418"/>
      <c r="H283" s="418"/>
      <c r="I283" s="418"/>
      <c r="J283" s="418"/>
      <c r="K283" s="418"/>
      <c r="L283" s="418"/>
      <c r="M283" s="418"/>
      <c r="N283" s="418"/>
      <c r="O283" s="418"/>
      <c r="P283" s="418"/>
      <c r="Q283" s="418"/>
      <c r="R283" s="418"/>
      <c r="S283" s="418"/>
      <c r="T283" s="418"/>
      <c r="U283" s="418"/>
      <c r="V283" s="418"/>
      <c r="W283" s="418"/>
      <c r="X283" s="418"/>
      <c r="Y283" s="418"/>
      <c r="Z283" s="418"/>
      <c r="AA283" s="418"/>
      <c r="AB283" s="418"/>
      <c r="AC283" s="418"/>
      <c r="AD283" s="419"/>
    </row>
    <row r="284" spans="1:30" s="142" customFormat="1">
      <c r="A284" s="592"/>
      <c r="B284" s="400"/>
      <c r="C284" s="400"/>
      <c r="D284" s="400"/>
      <c r="E284" s="400"/>
      <c r="F284" s="400"/>
      <c r="G284" s="390"/>
      <c r="H284" s="390"/>
      <c r="I284" s="390"/>
      <c r="J284" s="390"/>
      <c r="K284" s="390"/>
      <c r="L284" s="390"/>
      <c r="M284" s="390"/>
      <c r="N284" s="390"/>
      <c r="O284" s="390"/>
      <c r="P284" s="390"/>
      <c r="Q284" s="390"/>
      <c r="R284" s="390"/>
      <c r="S284" s="390"/>
      <c r="T284" s="390"/>
      <c r="U284" s="390"/>
      <c r="V284" s="390"/>
      <c r="W284" s="390"/>
      <c r="X284" s="390"/>
      <c r="Y284" s="390"/>
      <c r="Z284" s="390"/>
      <c r="AA284" s="390"/>
      <c r="AB284" s="390"/>
      <c r="AC284" s="390"/>
      <c r="AD284" s="443"/>
    </row>
    <row r="285" spans="1:30" s="145" customFormat="1">
      <c r="A285" s="593" t="s">
        <v>389</v>
      </c>
      <c r="B285" s="594" t="e">
        <f>+B245</f>
        <v>#DIV/0!</v>
      </c>
      <c r="C285" s="594" t="s">
        <v>650</v>
      </c>
      <c r="D285" s="594" t="e">
        <f>+D245</f>
        <v>#DIV/0!</v>
      </c>
      <c r="E285" s="594" t="s">
        <v>651</v>
      </c>
      <c r="F285" s="594"/>
      <c r="G285" s="447"/>
      <c r="H285" s="447"/>
      <c r="I285" s="447"/>
      <c r="J285" s="447"/>
      <c r="K285" s="447"/>
      <c r="L285" s="447"/>
      <c r="M285" s="447"/>
      <c r="N285" s="447"/>
      <c r="O285" s="447"/>
      <c r="P285" s="447"/>
      <c r="Q285" s="447"/>
      <c r="R285" s="447"/>
      <c r="S285" s="447"/>
      <c r="T285" s="447"/>
      <c r="U285" s="447"/>
      <c r="V285" s="447"/>
      <c r="W285" s="447"/>
      <c r="X285" s="447"/>
      <c r="Y285" s="447"/>
      <c r="Z285" s="447"/>
      <c r="AA285" s="447"/>
      <c r="AB285" s="447"/>
      <c r="AC285" s="447"/>
      <c r="AD285" s="448"/>
    </row>
    <row r="286" spans="1:30" s="138" customFormat="1">
      <c r="A286" s="595" t="s">
        <v>166</v>
      </c>
      <c r="B286" s="596" t="e">
        <f>IF((B273-B274+B275-B276)&lt;=0,1,0)</f>
        <v>#VALUE!</v>
      </c>
      <c r="C286" s="596" t="s">
        <v>650</v>
      </c>
      <c r="D286" s="596" t="e">
        <f>IF((B273-B274+B275-B276)&gt;0,1,0)</f>
        <v>#VALUE!</v>
      </c>
      <c r="E286" s="596" t="s">
        <v>651</v>
      </c>
      <c r="F286" s="379"/>
      <c r="G286" s="455"/>
      <c r="H286" s="455"/>
      <c r="I286" s="455"/>
      <c r="J286" s="455"/>
      <c r="K286" s="455"/>
      <c r="L286" s="455"/>
      <c r="M286" s="455"/>
      <c r="N286" s="455"/>
      <c r="O286" s="455"/>
      <c r="P286" s="455"/>
      <c r="Q286" s="455"/>
      <c r="R286" s="455"/>
      <c r="S286" s="455"/>
      <c r="T286" s="455"/>
      <c r="U286" s="455"/>
      <c r="V286" s="455"/>
      <c r="W286" s="455"/>
      <c r="X286" s="455"/>
      <c r="Y286" s="455"/>
      <c r="Z286" s="455"/>
      <c r="AA286" s="455"/>
      <c r="AB286" s="455"/>
      <c r="AC286" s="455"/>
      <c r="AD286" s="456"/>
    </row>
    <row r="287" spans="1:30" s="140" customFormat="1">
      <c r="A287" s="597"/>
      <c r="B287" s="598"/>
      <c r="C287" s="598"/>
      <c r="D287" s="598"/>
      <c r="E287" s="598"/>
      <c r="F287" s="588"/>
      <c r="G287" s="433"/>
      <c r="H287" s="433"/>
      <c r="I287" s="433"/>
      <c r="J287" s="433"/>
      <c r="K287" s="433"/>
      <c r="L287" s="433"/>
      <c r="M287" s="433"/>
      <c r="N287" s="433"/>
      <c r="O287" s="433"/>
      <c r="P287" s="433"/>
      <c r="Q287" s="433"/>
      <c r="R287" s="433"/>
      <c r="S287" s="433"/>
      <c r="T287" s="433"/>
      <c r="U287" s="433"/>
      <c r="V287" s="433"/>
      <c r="W287" s="433"/>
      <c r="X287" s="433"/>
      <c r="Y287" s="433"/>
      <c r="Z287" s="433"/>
      <c r="AA287" s="433"/>
      <c r="AB287" s="433"/>
      <c r="AC287" s="433"/>
      <c r="AD287" s="434"/>
    </row>
    <row r="288" spans="1:30" s="138" customFormat="1">
      <c r="A288" s="586" t="s">
        <v>167</v>
      </c>
      <c r="B288" s="379"/>
      <c r="C288" s="379"/>
      <c r="D288" s="379"/>
      <c r="E288" s="379"/>
      <c r="F288" s="379"/>
      <c r="G288" s="455"/>
      <c r="H288" s="455"/>
      <c r="I288" s="455"/>
      <c r="J288" s="455"/>
      <c r="K288" s="455"/>
      <c r="L288" s="455"/>
      <c r="M288" s="455"/>
      <c r="N288" s="455"/>
      <c r="O288" s="455"/>
      <c r="P288" s="455"/>
      <c r="Q288" s="455"/>
      <c r="R288" s="455"/>
      <c r="S288" s="455"/>
      <c r="T288" s="455"/>
      <c r="U288" s="455"/>
      <c r="V288" s="455"/>
      <c r="W288" s="455"/>
      <c r="X288" s="455"/>
      <c r="Y288" s="455"/>
      <c r="Z288" s="455"/>
      <c r="AA288" s="455"/>
      <c r="AB288" s="455"/>
      <c r="AC288" s="455"/>
      <c r="AD288" s="456"/>
    </row>
    <row r="289" spans="1:30" s="140" customFormat="1">
      <c r="A289" s="587" t="s">
        <v>720</v>
      </c>
      <c r="B289" s="588"/>
      <c r="C289" s="588"/>
      <c r="D289" s="588"/>
      <c r="E289" s="588"/>
      <c r="F289" s="588"/>
      <c r="G289" s="433"/>
      <c r="H289" s="433"/>
      <c r="I289" s="433"/>
      <c r="J289" s="433"/>
      <c r="K289" s="433"/>
      <c r="L289" s="433"/>
      <c r="M289" s="433"/>
      <c r="N289" s="433"/>
      <c r="O289" s="433"/>
      <c r="P289" s="433"/>
      <c r="Q289" s="433"/>
      <c r="R289" s="433"/>
      <c r="S289" s="433"/>
      <c r="T289" s="433"/>
      <c r="U289" s="433"/>
      <c r="V289" s="433"/>
      <c r="W289" s="433"/>
      <c r="X289" s="433"/>
      <c r="Y289" s="433"/>
      <c r="Z289" s="433"/>
      <c r="AA289" s="433"/>
      <c r="AB289" s="433"/>
      <c r="AC289" s="433"/>
      <c r="AD289" s="434"/>
    </row>
    <row r="290" spans="1:30" s="141" customFormat="1">
      <c r="A290" s="590" t="s">
        <v>467</v>
      </c>
      <c r="B290" s="599"/>
      <c r="C290" s="599"/>
      <c r="D290" s="599"/>
      <c r="E290" s="599"/>
      <c r="F290" s="591"/>
      <c r="G290" s="418"/>
      <c r="H290" s="418"/>
      <c r="I290" s="418"/>
      <c r="J290" s="418"/>
      <c r="K290" s="418"/>
      <c r="L290" s="418"/>
      <c r="M290" s="418"/>
      <c r="N290" s="418"/>
      <c r="O290" s="418"/>
      <c r="P290" s="418"/>
      <c r="Q290" s="418"/>
      <c r="R290" s="418"/>
      <c r="S290" s="418"/>
      <c r="T290" s="418"/>
      <c r="U290" s="418"/>
      <c r="V290" s="418"/>
      <c r="W290" s="418"/>
      <c r="X290" s="418"/>
      <c r="Y290" s="418"/>
      <c r="Z290" s="418"/>
      <c r="AA290" s="418"/>
      <c r="AB290" s="418"/>
      <c r="AC290" s="418"/>
      <c r="AD290" s="419"/>
    </row>
    <row r="291" spans="1:30" s="142" customFormat="1">
      <c r="A291" s="600" t="s">
        <v>168</v>
      </c>
      <c r="B291" s="601"/>
      <c r="C291" s="601"/>
      <c r="D291" s="601"/>
      <c r="E291" s="601"/>
      <c r="F291" s="601"/>
      <c r="G291" s="390"/>
      <c r="H291" s="390"/>
      <c r="I291" s="390"/>
      <c r="J291" s="390"/>
      <c r="K291" s="390"/>
      <c r="L291" s="390"/>
      <c r="M291" s="390"/>
      <c r="N291" s="390"/>
      <c r="O291" s="390"/>
      <c r="P291" s="390"/>
      <c r="Q291" s="390"/>
      <c r="R291" s="390"/>
      <c r="S291" s="390"/>
      <c r="T291" s="390"/>
      <c r="U291" s="390"/>
      <c r="V291" s="390"/>
      <c r="W291" s="390"/>
      <c r="X291" s="390"/>
      <c r="Y291" s="390"/>
      <c r="Z291" s="390"/>
      <c r="AA291" s="390"/>
      <c r="AB291" s="390"/>
      <c r="AC291" s="390"/>
      <c r="AD291" s="443"/>
    </row>
    <row r="292" spans="1:30" s="145" customFormat="1">
      <c r="A292" s="595" t="s">
        <v>169</v>
      </c>
      <c r="B292" s="594" t="e">
        <f>IF((B274-B273)/(B273*1)&gt;=B44,1,0)</f>
        <v>#VALUE!</v>
      </c>
      <c r="C292" s="594" t="s">
        <v>650</v>
      </c>
      <c r="D292" s="594" t="e">
        <f>IF((B274-B273)/(B273*1)&lt;B44,1,0)</f>
        <v>#VALUE!</v>
      </c>
      <c r="E292" s="594" t="s">
        <v>651</v>
      </c>
      <c r="F292" s="559"/>
      <c r="G292" s="447"/>
      <c r="H292" s="447"/>
      <c r="I292" s="447"/>
      <c r="J292" s="447"/>
      <c r="K292" s="447"/>
      <c r="L292" s="447"/>
      <c r="M292" s="447"/>
      <c r="N292" s="447"/>
      <c r="O292" s="447"/>
      <c r="P292" s="447"/>
      <c r="Q292" s="447"/>
      <c r="R292" s="447"/>
      <c r="S292" s="447"/>
      <c r="T292" s="447"/>
      <c r="U292" s="447"/>
      <c r="V292" s="447"/>
      <c r="W292" s="447"/>
      <c r="X292" s="447"/>
      <c r="Y292" s="447"/>
      <c r="Z292" s="447"/>
      <c r="AA292" s="447"/>
      <c r="AB292" s="447"/>
      <c r="AC292" s="447"/>
      <c r="AD292" s="448"/>
    </row>
    <row r="293" spans="1:30">
      <c r="A293" s="602" t="s">
        <v>747</v>
      </c>
      <c r="B293" s="603" t="e">
        <f>+(B274-B273)/(B273*1)</f>
        <v>#VALUE!</v>
      </c>
      <c r="C293" s="604"/>
      <c r="D293" s="604"/>
      <c r="E293" s="604"/>
      <c r="F293" s="604"/>
      <c r="G293" s="438"/>
      <c r="H293" s="438"/>
      <c r="I293" s="438"/>
      <c r="J293" s="438"/>
      <c r="K293" s="438"/>
      <c r="L293" s="438"/>
      <c r="M293" s="438"/>
      <c r="N293" s="438"/>
      <c r="O293" s="438"/>
      <c r="P293" s="438"/>
      <c r="Q293" s="438"/>
      <c r="R293" s="438"/>
      <c r="S293" s="438"/>
      <c r="T293" s="438"/>
      <c r="U293" s="438"/>
      <c r="V293" s="438"/>
      <c r="W293" s="438"/>
      <c r="X293" s="438"/>
      <c r="Y293" s="438"/>
      <c r="Z293" s="438"/>
      <c r="AA293" s="438"/>
      <c r="AB293" s="438"/>
      <c r="AC293" s="438"/>
      <c r="AD293" s="439"/>
    </row>
    <row r="294" spans="1:30" s="138" customFormat="1">
      <c r="A294" s="586"/>
      <c r="B294" s="379"/>
      <c r="C294" s="379"/>
      <c r="D294" s="379"/>
      <c r="E294" s="379"/>
      <c r="F294" s="379"/>
      <c r="G294" s="455"/>
      <c r="H294" s="455"/>
      <c r="I294" s="455"/>
      <c r="J294" s="455"/>
      <c r="K294" s="455"/>
      <c r="L294" s="455"/>
      <c r="M294" s="455"/>
      <c r="N294" s="455"/>
      <c r="O294" s="455"/>
      <c r="P294" s="455"/>
      <c r="Q294" s="455"/>
      <c r="R294" s="455"/>
      <c r="S294" s="455"/>
      <c r="T294" s="455"/>
      <c r="U294" s="455"/>
      <c r="V294" s="455"/>
      <c r="W294" s="455"/>
      <c r="X294" s="455"/>
      <c r="Y294" s="455"/>
      <c r="Z294" s="455"/>
      <c r="AA294" s="455"/>
      <c r="AB294" s="455"/>
      <c r="AC294" s="455"/>
      <c r="AD294" s="456"/>
    </row>
    <row r="295" spans="1:30" s="140" customFormat="1">
      <c r="A295" s="587" t="s">
        <v>317</v>
      </c>
      <c r="B295" s="588" t="e">
        <f>IF((B292+B286)=2,1,0)</f>
        <v>#VALUE!</v>
      </c>
      <c r="C295" s="588" t="s">
        <v>318</v>
      </c>
      <c r="D295" s="588" t="e">
        <f>IF((B292+B286)&lt;2,1,0)</f>
        <v>#VALUE!</v>
      </c>
      <c r="E295" s="588" t="s">
        <v>276</v>
      </c>
      <c r="F295" s="588"/>
      <c r="G295" s="433"/>
      <c r="H295" s="433"/>
      <c r="I295" s="433"/>
      <c r="J295" s="433"/>
      <c r="K295" s="433"/>
      <c r="L295" s="433"/>
      <c r="M295" s="433"/>
      <c r="N295" s="433"/>
      <c r="O295" s="433"/>
      <c r="P295" s="433"/>
      <c r="Q295" s="433"/>
      <c r="R295" s="433"/>
      <c r="S295" s="433"/>
      <c r="T295" s="433"/>
      <c r="U295" s="433"/>
      <c r="V295" s="433"/>
      <c r="W295" s="433"/>
      <c r="X295" s="433"/>
      <c r="Y295" s="433"/>
      <c r="Z295" s="433"/>
      <c r="AA295" s="433"/>
      <c r="AB295" s="433"/>
      <c r="AC295" s="433"/>
      <c r="AD295" s="434"/>
    </row>
    <row r="296" spans="1:30" s="141" customFormat="1">
      <c r="A296" s="554"/>
      <c r="B296" s="605"/>
      <c r="C296" s="605"/>
      <c r="D296" s="605"/>
      <c r="E296" s="605"/>
      <c r="F296" s="259"/>
      <c r="G296" s="418"/>
      <c r="H296" s="418"/>
      <c r="I296" s="418"/>
      <c r="J296" s="418"/>
      <c r="K296" s="418"/>
      <c r="L296" s="418"/>
      <c r="M296" s="418"/>
      <c r="N296" s="418"/>
      <c r="O296" s="418"/>
      <c r="P296" s="418"/>
      <c r="Q296" s="418"/>
      <c r="R296" s="418"/>
      <c r="S296" s="418"/>
      <c r="T296" s="418"/>
      <c r="U296" s="418"/>
      <c r="V296" s="418"/>
      <c r="W296" s="418"/>
      <c r="X296" s="418"/>
      <c r="Y296" s="418"/>
      <c r="Z296" s="418"/>
      <c r="AA296" s="418"/>
      <c r="AB296" s="418"/>
      <c r="AC296" s="418"/>
      <c r="AD296" s="419"/>
    </row>
    <row r="297" spans="1:30" s="142" customFormat="1">
      <c r="A297" s="606"/>
      <c r="B297" s="607"/>
      <c r="C297" s="607"/>
      <c r="D297" s="607"/>
      <c r="E297" s="607"/>
      <c r="F297" s="233"/>
      <c r="G297" s="390"/>
      <c r="H297" s="390"/>
      <c r="I297" s="390"/>
      <c r="J297" s="390"/>
      <c r="K297" s="390"/>
      <c r="L297" s="390"/>
      <c r="M297" s="390"/>
      <c r="N297" s="390"/>
      <c r="O297" s="390"/>
      <c r="P297" s="390"/>
      <c r="Q297" s="390"/>
      <c r="R297" s="390"/>
      <c r="S297" s="390"/>
      <c r="T297" s="390"/>
      <c r="U297" s="390"/>
      <c r="V297" s="390"/>
      <c r="W297" s="390"/>
      <c r="X297" s="390"/>
      <c r="Y297" s="390"/>
      <c r="Z297" s="390"/>
      <c r="AA297" s="390"/>
      <c r="AB297" s="390"/>
      <c r="AC297" s="390"/>
      <c r="AD297" s="443"/>
    </row>
    <row r="298" spans="1:30" s="145" customFormat="1" ht="14" thickBot="1">
      <c r="A298" s="608" t="s">
        <v>268</v>
      </c>
      <c r="B298" s="609"/>
      <c r="C298" s="609"/>
      <c r="D298" s="609"/>
      <c r="E298" s="609"/>
      <c r="F298" s="235"/>
      <c r="G298" s="447"/>
      <c r="H298" s="447"/>
      <c r="I298" s="447"/>
      <c r="J298" s="447"/>
      <c r="K298" s="447"/>
      <c r="L298" s="447"/>
      <c r="M298" s="447"/>
      <c r="N298" s="447"/>
      <c r="O298" s="447"/>
      <c r="P298" s="447"/>
      <c r="Q298" s="447"/>
      <c r="R298" s="447"/>
      <c r="S298" s="447"/>
      <c r="T298" s="447"/>
      <c r="U298" s="447"/>
      <c r="V298" s="447"/>
      <c r="W298" s="447"/>
      <c r="X298" s="447"/>
      <c r="Y298" s="447"/>
      <c r="Z298" s="447"/>
      <c r="AA298" s="447"/>
      <c r="AB298" s="447"/>
      <c r="AC298" s="447"/>
      <c r="AD298" s="448"/>
    </row>
    <row r="299" spans="1:30" s="145" customFormat="1" ht="14" thickBot="1">
      <c r="A299" s="610" t="s">
        <v>273</v>
      </c>
      <c r="B299" s="264" t="e">
        <f>IF(B285=1,B295,B243)</f>
        <v>#DIV/0!</v>
      </c>
      <c r="C299" s="265"/>
      <c r="D299" s="265"/>
      <c r="E299" s="265"/>
      <c r="F299" s="265"/>
      <c r="G299" s="447"/>
      <c r="H299" s="447"/>
      <c r="I299" s="447"/>
      <c r="J299" s="447"/>
      <c r="K299" s="447"/>
      <c r="L299" s="447"/>
      <c r="M299" s="447"/>
      <c r="N299" s="447"/>
      <c r="O299" s="447"/>
      <c r="P299" s="447"/>
      <c r="Q299" s="447"/>
      <c r="R299" s="447"/>
      <c r="S299" s="447"/>
      <c r="T299" s="447"/>
      <c r="U299" s="447"/>
      <c r="V299" s="447"/>
      <c r="W299" s="447"/>
      <c r="X299" s="447"/>
      <c r="Y299" s="447"/>
      <c r="Z299" s="447"/>
      <c r="AA299" s="447"/>
      <c r="AB299" s="447"/>
      <c r="AC299" s="447"/>
      <c r="AD299" s="448"/>
    </row>
    <row r="300" spans="1:30" s="145" customFormat="1">
      <c r="A300" s="610"/>
      <c r="B300" s="265"/>
      <c r="C300" s="265"/>
      <c r="D300" s="265"/>
      <c r="E300" s="265"/>
      <c r="F300" s="265"/>
      <c r="G300" s="265"/>
      <c r="H300" s="235"/>
      <c r="I300" s="235"/>
      <c r="J300" s="235"/>
      <c r="K300" s="235"/>
      <c r="L300" s="235"/>
      <c r="M300" s="235"/>
      <c r="N300" s="235"/>
      <c r="O300" s="235"/>
      <c r="P300" s="235"/>
      <c r="Q300" s="235"/>
      <c r="R300" s="235"/>
      <c r="S300" s="235"/>
      <c r="T300" s="235"/>
      <c r="U300" s="235"/>
      <c r="V300" s="235"/>
      <c r="W300" s="235"/>
      <c r="X300" s="235"/>
      <c r="Y300" s="235"/>
      <c r="Z300" s="235"/>
      <c r="AA300" s="235"/>
      <c r="AB300" s="235"/>
      <c r="AC300" s="235"/>
      <c r="AD300" s="248"/>
    </row>
    <row r="301" spans="1:30" s="145" customFormat="1">
      <c r="A301" s="611" t="s">
        <v>171</v>
      </c>
      <c r="B301" s="408"/>
      <c r="C301" s="265"/>
      <c r="D301" s="265"/>
      <c r="E301" s="265"/>
      <c r="F301" s="265"/>
      <c r="G301" s="265"/>
      <c r="H301" s="265"/>
      <c r="I301" s="265"/>
      <c r="J301" s="265"/>
      <c r="K301" s="265"/>
      <c r="L301" s="265"/>
      <c r="M301" s="265"/>
      <c r="N301" s="235"/>
      <c r="O301" s="235"/>
      <c r="P301" s="235"/>
      <c r="Q301" s="235"/>
      <c r="R301" s="235"/>
      <c r="S301" s="235"/>
      <c r="T301" s="235"/>
      <c r="U301" s="235"/>
      <c r="V301" s="235"/>
      <c r="W301" s="235"/>
      <c r="X301" s="235"/>
      <c r="Y301" s="235"/>
      <c r="Z301" s="235"/>
      <c r="AA301" s="235"/>
      <c r="AB301" s="235"/>
      <c r="AC301" s="235"/>
      <c r="AD301" s="248"/>
    </row>
    <row r="302" spans="1:30" s="145" customFormat="1">
      <c r="A302" s="612" t="s">
        <v>868</v>
      </c>
      <c r="B302" s="408"/>
      <c r="C302" s="265"/>
      <c r="D302" s="265"/>
      <c r="E302" s="265"/>
      <c r="F302" s="265"/>
      <c r="G302" s="265"/>
      <c r="H302" s="265"/>
      <c r="I302" s="265"/>
      <c r="J302" s="265"/>
      <c r="K302" s="265"/>
      <c r="L302" s="265"/>
      <c r="M302" s="265"/>
      <c r="N302" s="235"/>
      <c r="O302" s="235"/>
      <c r="P302" s="235"/>
      <c r="Q302" s="235"/>
      <c r="R302" s="235"/>
      <c r="S302" s="235"/>
      <c r="T302" s="235"/>
      <c r="U302" s="235"/>
      <c r="V302" s="235"/>
      <c r="W302" s="235"/>
      <c r="X302" s="235"/>
      <c r="Y302" s="235"/>
      <c r="Z302" s="235"/>
      <c r="AA302" s="235"/>
      <c r="AB302" s="235"/>
      <c r="AC302" s="235"/>
      <c r="AD302" s="248"/>
    </row>
    <row r="303" spans="1:30" s="145" customFormat="1">
      <c r="A303" s="613"/>
      <c r="B303" s="408"/>
      <c r="C303" s="265"/>
      <c r="D303" s="265"/>
      <c r="E303" s="265"/>
      <c r="F303" s="265"/>
      <c r="G303" s="265"/>
      <c r="H303" s="265"/>
      <c r="I303" s="265"/>
      <c r="J303" s="265"/>
      <c r="K303" s="265"/>
      <c r="L303" s="265"/>
      <c r="M303" s="265"/>
      <c r="N303" s="235"/>
      <c r="O303" s="235"/>
      <c r="P303" s="235"/>
      <c r="Q303" s="235"/>
      <c r="R303" s="235"/>
      <c r="S303" s="235"/>
      <c r="T303" s="235"/>
      <c r="U303" s="235"/>
      <c r="V303" s="235"/>
      <c r="W303" s="235"/>
      <c r="X303" s="235"/>
      <c r="Y303" s="235"/>
      <c r="Z303" s="235"/>
      <c r="AA303" s="235"/>
      <c r="AB303" s="235"/>
      <c r="AC303" s="235"/>
      <c r="AD303" s="248"/>
    </row>
    <row r="304" spans="1:30" s="145" customFormat="1">
      <c r="A304" s="612" t="s">
        <v>172</v>
      </c>
      <c r="B304" s="409"/>
      <c r="C304" s="265"/>
      <c r="D304" s="265"/>
      <c r="E304" s="265"/>
      <c r="F304" s="265"/>
      <c r="G304" s="265"/>
      <c r="H304" s="265"/>
      <c r="I304" s="265"/>
      <c r="J304" s="265"/>
      <c r="K304" s="265"/>
      <c r="L304" s="265"/>
      <c r="M304" s="265"/>
      <c r="N304" s="235"/>
      <c r="O304" s="235"/>
      <c r="P304" s="235"/>
      <c r="Q304" s="235"/>
      <c r="R304" s="235"/>
      <c r="S304" s="235"/>
      <c r="T304" s="235"/>
      <c r="U304" s="235"/>
      <c r="V304" s="235"/>
      <c r="W304" s="235"/>
      <c r="X304" s="235"/>
      <c r="Y304" s="235"/>
      <c r="Z304" s="235"/>
      <c r="AA304" s="235"/>
      <c r="AB304" s="235"/>
      <c r="AC304" s="235"/>
      <c r="AD304" s="248"/>
    </row>
    <row r="305" spans="1:30" s="145" customFormat="1" ht="15" customHeight="1">
      <c r="A305" s="614" t="s">
        <v>173</v>
      </c>
      <c r="B305" s="345" t="e">
        <f>+B251/(B44*B249+1)</f>
        <v>#VALUE!</v>
      </c>
      <c r="C305" s="265"/>
      <c r="D305" s="265"/>
      <c r="E305" s="265"/>
      <c r="F305" s="265"/>
      <c r="G305" s="265"/>
      <c r="H305" s="265"/>
      <c r="I305" s="265"/>
      <c r="J305" s="265"/>
      <c r="K305" s="265"/>
      <c r="L305" s="265"/>
      <c r="M305" s="265"/>
      <c r="N305" s="235"/>
      <c r="O305" s="235"/>
      <c r="P305" s="235"/>
      <c r="Q305" s="235"/>
      <c r="R305" s="235"/>
      <c r="S305" s="235"/>
      <c r="T305" s="235"/>
      <c r="U305" s="235"/>
      <c r="V305" s="235"/>
      <c r="W305" s="235"/>
      <c r="X305" s="235"/>
      <c r="Y305" s="235"/>
      <c r="Z305" s="235"/>
      <c r="AA305" s="235"/>
      <c r="AB305" s="235"/>
      <c r="AC305" s="235"/>
      <c r="AD305" s="248"/>
    </row>
    <row r="306" spans="1:30" s="145" customFormat="1">
      <c r="A306" s="615"/>
      <c r="B306" s="410"/>
      <c r="C306" s="265"/>
      <c r="D306" s="265"/>
      <c r="E306" s="265"/>
      <c r="F306" s="265"/>
      <c r="G306" s="265"/>
      <c r="H306" s="265"/>
      <c r="I306" s="265"/>
      <c r="J306" s="265"/>
      <c r="K306" s="265"/>
      <c r="L306" s="265"/>
      <c r="M306" s="265"/>
      <c r="N306" s="235"/>
      <c r="O306" s="235"/>
      <c r="P306" s="235"/>
      <c r="Q306" s="235"/>
      <c r="R306" s="235"/>
      <c r="S306" s="235"/>
      <c r="T306" s="235"/>
      <c r="U306" s="235"/>
      <c r="V306" s="235"/>
      <c r="W306" s="235"/>
      <c r="X306" s="235"/>
      <c r="Y306" s="235"/>
      <c r="Z306" s="235"/>
      <c r="AA306" s="235"/>
      <c r="AB306" s="235"/>
      <c r="AC306" s="235"/>
      <c r="AD306" s="248"/>
    </row>
    <row r="307" spans="1:30" s="145" customFormat="1">
      <c r="A307" s="616"/>
      <c r="B307" s="411" t="s">
        <v>182</v>
      </c>
      <c r="C307" s="265" t="s">
        <v>266</v>
      </c>
      <c r="D307" s="265" t="s">
        <v>277</v>
      </c>
      <c r="E307" s="265" t="s">
        <v>255</v>
      </c>
      <c r="F307" s="265" t="s">
        <v>256</v>
      </c>
      <c r="G307" s="265" t="s">
        <v>257</v>
      </c>
      <c r="H307" s="265" t="s">
        <v>261</v>
      </c>
      <c r="I307" s="265" t="s">
        <v>262</v>
      </c>
      <c r="J307" s="265" t="s">
        <v>263</v>
      </c>
      <c r="K307" s="265"/>
      <c r="L307" s="265"/>
      <c r="M307" s="265"/>
      <c r="N307" s="235"/>
      <c r="O307" s="235"/>
      <c r="P307" s="235"/>
      <c r="Q307" s="235"/>
      <c r="R307" s="235"/>
      <c r="S307" s="235"/>
      <c r="T307" s="235"/>
      <c r="U307" s="235"/>
      <c r="V307" s="235"/>
      <c r="W307" s="235"/>
      <c r="X307" s="235"/>
      <c r="Y307" s="235"/>
      <c r="Z307" s="235"/>
      <c r="AA307" s="235"/>
      <c r="AB307" s="235"/>
      <c r="AC307" s="235"/>
      <c r="AD307" s="248"/>
    </row>
    <row r="308" spans="1:30" s="145" customFormat="1">
      <c r="A308" s="617" t="s">
        <v>183</v>
      </c>
      <c r="B308" s="412" t="e">
        <f t="shared" ref="B308:J308" si="6">IF(H25*$G23/H23&lt;=$B305,1,0)</f>
        <v>#DIV/0!</v>
      </c>
      <c r="C308" s="265" t="e">
        <f t="shared" si="6"/>
        <v>#DIV/0!</v>
      </c>
      <c r="D308" s="265" t="e">
        <f t="shared" si="6"/>
        <v>#DIV/0!</v>
      </c>
      <c r="E308" s="265" t="e">
        <f t="shared" si="6"/>
        <v>#DIV/0!</v>
      </c>
      <c r="F308" s="265" t="e">
        <f t="shared" si="6"/>
        <v>#DIV/0!</v>
      </c>
      <c r="G308" s="265" t="e">
        <f t="shared" si="6"/>
        <v>#DIV/0!</v>
      </c>
      <c r="H308" s="265" t="e">
        <f t="shared" si="6"/>
        <v>#DIV/0!</v>
      </c>
      <c r="I308" s="265" t="e">
        <f t="shared" si="6"/>
        <v>#DIV/0!</v>
      </c>
      <c r="J308" s="265" t="e">
        <f t="shared" si="6"/>
        <v>#DIV/0!</v>
      </c>
      <c r="K308" s="265"/>
      <c r="L308" s="265"/>
      <c r="M308" s="265"/>
      <c r="N308" s="235"/>
      <c r="O308" s="235"/>
      <c r="P308" s="235"/>
      <c r="Q308" s="235"/>
      <c r="R308" s="235"/>
      <c r="S308" s="235"/>
      <c r="T308" s="235"/>
      <c r="U308" s="235"/>
      <c r="V308" s="235"/>
      <c r="W308" s="235"/>
      <c r="X308" s="235"/>
      <c r="Y308" s="235"/>
      <c r="Z308" s="235"/>
      <c r="AA308" s="235"/>
      <c r="AB308" s="235"/>
      <c r="AC308" s="235"/>
      <c r="AD308" s="248"/>
    </row>
    <row r="309" spans="1:30" s="145" customFormat="1">
      <c r="A309" s="471" t="s">
        <v>184</v>
      </c>
      <c r="B309" s="412"/>
      <c r="C309" s="265"/>
      <c r="D309" s="265"/>
      <c r="E309" s="265"/>
      <c r="F309" s="265"/>
      <c r="G309" s="265"/>
      <c r="H309" s="265"/>
      <c r="I309" s="265"/>
      <c r="J309" s="265"/>
      <c r="K309" s="265"/>
      <c r="L309" s="265"/>
      <c r="M309" s="265"/>
      <c r="N309" s="235"/>
      <c r="O309" s="235"/>
      <c r="P309" s="235"/>
      <c r="Q309" s="235"/>
      <c r="R309" s="235"/>
      <c r="S309" s="235"/>
      <c r="T309" s="235"/>
      <c r="U309" s="235"/>
      <c r="V309" s="235"/>
      <c r="W309" s="235"/>
      <c r="X309" s="235"/>
      <c r="Y309" s="235"/>
      <c r="Z309" s="235"/>
      <c r="AA309" s="235"/>
      <c r="AB309" s="235"/>
      <c r="AC309" s="235"/>
      <c r="AD309" s="248"/>
    </row>
    <row r="310" spans="1:30" s="145" customFormat="1">
      <c r="A310" s="471" t="s">
        <v>880</v>
      </c>
      <c r="B310" s="412"/>
      <c r="C310" s="265"/>
      <c r="D310" s="265"/>
      <c r="E310" s="265"/>
      <c r="F310" s="265"/>
      <c r="G310" s="265"/>
      <c r="H310" s="265"/>
      <c r="I310" s="265"/>
      <c r="J310" s="265"/>
      <c r="K310" s="265"/>
      <c r="L310" s="265"/>
      <c r="M310" s="265"/>
      <c r="N310" s="235"/>
      <c r="O310" s="235"/>
      <c r="P310" s="235"/>
      <c r="Q310" s="235"/>
      <c r="R310" s="235"/>
      <c r="S310" s="235"/>
      <c r="T310" s="235"/>
      <c r="U310" s="235"/>
      <c r="V310" s="235"/>
      <c r="W310" s="235"/>
      <c r="X310" s="235"/>
      <c r="Y310" s="235"/>
      <c r="Z310" s="235"/>
      <c r="AA310" s="235"/>
      <c r="AB310" s="235"/>
      <c r="AC310" s="235"/>
      <c r="AD310" s="248"/>
    </row>
    <row r="311" spans="1:30" s="145" customFormat="1" ht="14" thickBot="1">
      <c r="A311" s="618"/>
      <c r="B311" s="619"/>
      <c r="C311" s="620"/>
      <c r="D311" s="620"/>
      <c r="E311" s="620"/>
      <c r="F311" s="620"/>
      <c r="G311" s="620"/>
      <c r="H311" s="620"/>
      <c r="I311" s="620"/>
      <c r="J311" s="620"/>
      <c r="K311" s="620"/>
      <c r="L311" s="620"/>
      <c r="M311" s="620"/>
      <c r="N311" s="621"/>
      <c r="O311" s="621"/>
      <c r="P311" s="621"/>
      <c r="Q311" s="621"/>
      <c r="R311" s="621"/>
      <c r="S311" s="621"/>
      <c r="T311" s="621"/>
      <c r="U311" s="621"/>
      <c r="V311" s="621"/>
      <c r="W311" s="621"/>
      <c r="X311" s="621"/>
      <c r="Y311" s="621"/>
      <c r="Z311" s="621"/>
      <c r="AA311" s="621"/>
      <c r="AB311" s="621"/>
      <c r="AC311" s="621"/>
      <c r="AD311" s="257"/>
    </row>
    <row r="312" spans="1:30" s="145" customFormat="1">
      <c r="A312" s="622"/>
      <c r="B312" s="623"/>
      <c r="C312" s="623"/>
      <c r="D312" s="623"/>
      <c r="E312" s="623"/>
      <c r="F312" s="623"/>
      <c r="G312" s="623"/>
      <c r="H312" s="623"/>
      <c r="I312" s="623"/>
      <c r="J312" s="623"/>
      <c r="K312" s="623"/>
      <c r="L312" s="623"/>
      <c r="M312" s="623"/>
      <c r="N312" s="623"/>
      <c r="O312" s="623"/>
      <c r="P312" s="623"/>
      <c r="Q312" s="623"/>
      <c r="R312" s="623"/>
      <c r="S312" s="623"/>
      <c r="T312" s="623"/>
      <c r="U312" s="623"/>
      <c r="V312" s="623"/>
      <c r="W312" s="623"/>
      <c r="X312" s="623"/>
      <c r="Y312" s="623"/>
      <c r="Z312" s="623"/>
      <c r="AA312" s="623"/>
      <c r="AB312" s="623"/>
      <c r="AC312" s="623"/>
      <c r="AD312" s="254"/>
    </row>
    <row r="313" spans="1:30" s="169" customFormat="1" ht="14">
      <c r="A313" s="624" t="s">
        <v>428</v>
      </c>
      <c r="B313" s="431"/>
      <c r="C313" s="431"/>
      <c r="D313" s="431"/>
      <c r="E313" s="431"/>
      <c r="F313" s="431"/>
      <c r="G313" s="431"/>
      <c r="H313" s="431"/>
      <c r="I313" s="431"/>
      <c r="J313" s="431"/>
      <c r="K313" s="431"/>
      <c r="L313" s="431"/>
      <c r="M313" s="431"/>
      <c r="N313" s="431"/>
      <c r="O313" s="431"/>
      <c r="P313" s="431"/>
      <c r="Q313" s="431"/>
      <c r="R313" s="431"/>
      <c r="S313" s="431"/>
      <c r="T313" s="431"/>
      <c r="U313" s="431"/>
      <c r="V313" s="431"/>
      <c r="W313" s="431"/>
      <c r="X313" s="431"/>
      <c r="Y313" s="431"/>
      <c r="Z313" s="431"/>
      <c r="AA313" s="431"/>
      <c r="AB313" s="431"/>
      <c r="AC313" s="431"/>
      <c r="AD313" s="625"/>
    </row>
    <row r="314" spans="1:30" s="169" customFormat="1">
      <c r="A314" s="626"/>
      <c r="B314" s="431"/>
      <c r="C314" s="431"/>
      <c r="D314" s="431"/>
      <c r="E314" s="431"/>
      <c r="F314" s="431"/>
      <c r="G314" s="431"/>
      <c r="H314" s="431"/>
      <c r="I314" s="431"/>
      <c r="J314" s="431"/>
      <c r="K314" s="431"/>
      <c r="L314" s="431"/>
      <c r="M314" s="431"/>
      <c r="N314" s="431"/>
      <c r="O314" s="431"/>
      <c r="P314" s="431"/>
      <c r="Q314" s="431"/>
      <c r="R314" s="431"/>
      <c r="S314" s="431"/>
      <c r="T314" s="431"/>
      <c r="U314" s="431"/>
      <c r="V314" s="431"/>
      <c r="W314" s="431"/>
      <c r="X314" s="431"/>
      <c r="Y314" s="431"/>
      <c r="Z314" s="431"/>
      <c r="AA314" s="431"/>
      <c r="AB314" s="431"/>
      <c r="AC314" s="431"/>
      <c r="AD314" s="625"/>
    </row>
    <row r="315" spans="1:30" s="169" customFormat="1" ht="14">
      <c r="A315" s="627" t="s">
        <v>341</v>
      </c>
      <c r="B315" s="431"/>
      <c r="C315" s="431"/>
      <c r="D315" s="431"/>
      <c r="E315" s="431"/>
      <c r="F315" s="431"/>
      <c r="G315" s="431"/>
      <c r="H315" s="431"/>
      <c r="I315" s="431"/>
      <c r="J315" s="431"/>
      <c r="K315" s="431"/>
      <c r="L315" s="431"/>
      <c r="M315" s="431"/>
      <c r="N315" s="431"/>
      <c r="O315" s="431"/>
      <c r="P315" s="431"/>
      <c r="Q315" s="431"/>
      <c r="R315" s="431"/>
      <c r="S315" s="431"/>
      <c r="T315" s="431"/>
      <c r="U315" s="431"/>
      <c r="V315" s="431"/>
      <c r="W315" s="431"/>
      <c r="X315" s="431"/>
      <c r="Y315" s="431"/>
      <c r="Z315" s="431"/>
      <c r="AA315" s="431"/>
      <c r="AB315" s="431"/>
      <c r="AC315" s="431"/>
      <c r="AD315" s="625"/>
    </row>
    <row r="316" spans="1:30" s="169" customFormat="1">
      <c r="A316" s="626"/>
      <c r="B316" s="431"/>
      <c r="C316" s="431"/>
      <c r="D316" s="431"/>
      <c r="E316" s="431"/>
      <c r="F316" s="431"/>
      <c r="G316" s="431"/>
      <c r="H316" s="431"/>
      <c r="I316" s="431"/>
      <c r="J316" s="431"/>
      <c r="K316" s="431"/>
      <c r="L316" s="431"/>
      <c r="M316" s="431"/>
      <c r="N316" s="431"/>
      <c r="O316" s="431"/>
      <c r="P316" s="431"/>
      <c r="Q316" s="431"/>
      <c r="R316" s="431"/>
      <c r="S316" s="431"/>
      <c r="T316" s="431"/>
      <c r="U316" s="431"/>
      <c r="V316" s="431"/>
      <c r="W316" s="431"/>
      <c r="X316" s="431"/>
      <c r="Y316" s="431"/>
      <c r="Z316" s="431"/>
      <c r="AA316" s="431"/>
      <c r="AB316" s="431"/>
      <c r="AC316" s="431"/>
      <c r="AD316" s="625"/>
    </row>
    <row r="317" spans="1:30" s="140" customFormat="1">
      <c r="A317" s="628" t="s">
        <v>418</v>
      </c>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c r="AB317" s="155"/>
      <c r="AC317" s="155"/>
      <c r="AD317" s="574"/>
    </row>
    <row r="318" spans="1:30">
      <c r="A318" s="437"/>
      <c r="B318" s="366"/>
      <c r="C318" s="366"/>
      <c r="D318" s="366"/>
      <c r="E318" s="366"/>
      <c r="F318" s="366"/>
      <c r="G318" s="366"/>
      <c r="H318" s="366"/>
      <c r="I318" s="366"/>
      <c r="J318" s="366"/>
      <c r="K318" s="366"/>
      <c r="L318" s="366"/>
      <c r="M318" s="366"/>
      <c r="N318" s="366"/>
      <c r="O318" s="366"/>
      <c r="P318" s="366"/>
      <c r="Q318" s="366"/>
      <c r="R318" s="366"/>
      <c r="S318" s="366"/>
      <c r="T318" s="366"/>
      <c r="U318" s="366"/>
      <c r="V318" s="366"/>
      <c r="W318" s="366"/>
      <c r="X318" s="366"/>
      <c r="Y318" s="366"/>
      <c r="Z318" s="366"/>
      <c r="AA318" s="366"/>
      <c r="AB318" s="366"/>
      <c r="AC318" s="366"/>
      <c r="AD318" s="629"/>
    </row>
    <row r="319" spans="1:30" s="141" customFormat="1">
      <c r="A319" s="566" t="s">
        <v>419</v>
      </c>
      <c r="B319" s="259"/>
      <c r="C319" s="259"/>
      <c r="D319" s="259"/>
      <c r="E319" s="259"/>
      <c r="F319" s="259"/>
      <c r="G319" s="259"/>
      <c r="H319" s="259"/>
      <c r="I319" s="259"/>
      <c r="J319" s="259"/>
      <c r="K319" s="259"/>
      <c r="L319" s="259"/>
      <c r="M319" s="259"/>
      <c r="N319" s="259"/>
      <c r="O319" s="259"/>
      <c r="P319" s="259"/>
      <c r="Q319" s="259"/>
      <c r="R319" s="259"/>
      <c r="S319" s="259"/>
      <c r="T319" s="259"/>
      <c r="U319" s="259"/>
      <c r="V319" s="259"/>
      <c r="W319" s="259"/>
      <c r="X319" s="259"/>
      <c r="Y319" s="259"/>
      <c r="Z319" s="259"/>
      <c r="AA319" s="259"/>
      <c r="AB319" s="259"/>
      <c r="AC319" s="259"/>
      <c r="AD319" s="555"/>
    </row>
    <row r="320" spans="1:30" ht="16">
      <c r="A320" s="630"/>
      <c r="B320" s="366"/>
      <c r="C320" s="366"/>
      <c r="D320" s="366"/>
      <c r="E320" s="366"/>
      <c r="F320" s="366"/>
      <c r="G320" s="366"/>
      <c r="H320" s="366"/>
      <c r="I320" s="366"/>
      <c r="J320" s="366"/>
      <c r="K320" s="366"/>
      <c r="L320" s="366"/>
      <c r="M320" s="366"/>
      <c r="N320" s="366"/>
      <c r="O320" s="366"/>
      <c r="P320" s="366"/>
      <c r="Q320" s="366"/>
      <c r="R320" s="366"/>
      <c r="S320" s="366"/>
      <c r="T320" s="366"/>
      <c r="U320" s="366"/>
      <c r="V320" s="366"/>
      <c r="W320" s="366"/>
      <c r="X320" s="366"/>
      <c r="Y320" s="366"/>
      <c r="Z320" s="366"/>
      <c r="AA320" s="366"/>
      <c r="AB320" s="366"/>
      <c r="AC320" s="366"/>
      <c r="AD320" s="629"/>
    </row>
    <row r="321" spans="1:30" ht="16">
      <c r="A321" s="630"/>
      <c r="B321" s="366"/>
      <c r="C321" s="366"/>
      <c r="D321" s="366"/>
      <c r="E321" s="366"/>
      <c r="F321" s="366"/>
      <c r="G321" s="366"/>
      <c r="H321" s="366"/>
      <c r="I321" s="366"/>
      <c r="J321" s="366"/>
      <c r="K321" s="366"/>
      <c r="L321" s="366"/>
      <c r="M321" s="366"/>
      <c r="N321" s="366"/>
      <c r="O321" s="366"/>
      <c r="P321" s="366"/>
      <c r="Q321" s="366"/>
      <c r="R321" s="366"/>
      <c r="S321" s="366"/>
      <c r="T321" s="366"/>
      <c r="U321" s="366"/>
      <c r="V321" s="366"/>
      <c r="W321" s="366"/>
      <c r="X321" s="366"/>
      <c r="Y321" s="366"/>
      <c r="Z321" s="366"/>
      <c r="AA321" s="366"/>
      <c r="AB321" s="366"/>
      <c r="AC321" s="366"/>
      <c r="AD321" s="629"/>
    </row>
    <row r="322" spans="1:30">
      <c r="A322" s="437"/>
      <c r="B322" s="366"/>
      <c r="C322" s="366"/>
      <c r="D322" s="366"/>
      <c r="E322" s="366"/>
      <c r="F322" s="366"/>
      <c r="G322" s="366"/>
      <c r="H322" s="366"/>
      <c r="I322" s="366"/>
      <c r="J322" s="366"/>
      <c r="K322" s="366"/>
      <c r="L322" s="366"/>
      <c r="M322" s="366"/>
      <c r="N322" s="366"/>
      <c r="O322" s="366"/>
      <c r="P322" s="366"/>
      <c r="Q322" s="366"/>
      <c r="R322" s="366"/>
      <c r="S322" s="366"/>
      <c r="T322" s="366"/>
      <c r="U322" s="366"/>
      <c r="V322" s="366"/>
      <c r="W322" s="366"/>
      <c r="X322" s="366"/>
      <c r="Y322" s="366"/>
      <c r="Z322" s="366"/>
      <c r="AA322" s="366"/>
      <c r="AB322" s="366"/>
      <c r="AC322" s="366"/>
      <c r="AD322" s="629"/>
    </row>
    <row r="323" spans="1:30">
      <c r="A323" s="631" t="s">
        <v>154</v>
      </c>
      <c r="B323" s="366" t="e">
        <f>+B194</f>
        <v>#DIV/0!</v>
      </c>
      <c r="C323" s="366" t="s">
        <v>242</v>
      </c>
      <c r="D323" s="366"/>
      <c r="E323" s="366"/>
      <c r="F323" s="366"/>
      <c r="G323" s="366"/>
      <c r="H323" s="366"/>
      <c r="I323" s="366"/>
      <c r="J323" s="366"/>
      <c r="K323" s="366"/>
      <c r="L323" s="366"/>
      <c r="M323" s="366"/>
      <c r="N323" s="366"/>
      <c r="O323" s="366"/>
      <c r="P323" s="366"/>
      <c r="Q323" s="366"/>
      <c r="R323" s="366"/>
      <c r="S323" s="366"/>
      <c r="T323" s="366"/>
      <c r="U323" s="366"/>
      <c r="V323" s="366"/>
      <c r="W323" s="366"/>
      <c r="X323" s="366"/>
      <c r="Y323" s="366"/>
      <c r="Z323" s="366"/>
      <c r="AA323" s="366"/>
      <c r="AB323" s="366"/>
      <c r="AC323" s="366"/>
      <c r="AD323" s="629"/>
    </row>
    <row r="324" spans="1:30">
      <c r="A324" s="437"/>
      <c r="B324" s="366"/>
      <c r="C324" s="366"/>
      <c r="D324" s="366"/>
      <c r="E324" s="366"/>
      <c r="F324" s="366"/>
      <c r="G324" s="366"/>
      <c r="H324" s="366"/>
      <c r="I324" s="366"/>
      <c r="J324" s="366"/>
      <c r="K324" s="366"/>
      <c r="L324" s="366"/>
      <c r="M324" s="366"/>
      <c r="N324" s="366"/>
      <c r="O324" s="366"/>
      <c r="P324" s="366"/>
      <c r="Q324" s="366"/>
      <c r="R324" s="366"/>
      <c r="S324" s="366"/>
      <c r="T324" s="366"/>
      <c r="U324" s="366"/>
      <c r="V324" s="366"/>
      <c r="W324" s="366"/>
      <c r="X324" s="366"/>
      <c r="Y324" s="366"/>
      <c r="Z324" s="366"/>
      <c r="AA324" s="366"/>
      <c r="AB324" s="366"/>
      <c r="AC324" s="366"/>
      <c r="AD324" s="629"/>
    </row>
    <row r="325" spans="1:30">
      <c r="A325" s="437"/>
      <c r="B325" s="366"/>
      <c r="C325" s="366"/>
      <c r="D325" s="366"/>
      <c r="E325" s="366"/>
      <c r="F325" s="366"/>
      <c r="G325" s="366"/>
      <c r="H325" s="366"/>
      <c r="I325" s="366"/>
      <c r="J325" s="366"/>
      <c r="K325" s="366"/>
      <c r="L325" s="366"/>
      <c r="M325" s="366"/>
      <c r="N325" s="366"/>
      <c r="O325" s="366"/>
      <c r="P325" s="366"/>
      <c r="Q325" s="366"/>
      <c r="R325" s="366"/>
      <c r="S325" s="366"/>
      <c r="T325" s="366"/>
      <c r="U325" s="366"/>
      <c r="V325" s="366"/>
      <c r="W325" s="366"/>
      <c r="X325" s="366"/>
      <c r="Y325" s="366"/>
      <c r="Z325" s="366"/>
      <c r="AA325" s="366"/>
      <c r="AB325" s="366"/>
      <c r="AC325" s="366"/>
      <c r="AD325" s="629"/>
    </row>
    <row r="326" spans="1:30">
      <c r="A326" s="632" t="s">
        <v>314</v>
      </c>
      <c r="B326" s="366"/>
      <c r="C326" s="366"/>
      <c r="D326" s="366"/>
      <c r="E326" s="366"/>
      <c r="F326" s="633"/>
      <c r="G326" s="366"/>
      <c r="H326" s="366"/>
      <c r="I326" s="366"/>
      <c r="J326" s="366"/>
      <c r="K326" s="366"/>
      <c r="L326" s="366"/>
      <c r="M326" s="366"/>
      <c r="N326" s="366"/>
      <c r="O326" s="366"/>
      <c r="P326" s="366"/>
      <c r="Q326" s="366"/>
      <c r="R326" s="366"/>
      <c r="S326" s="366"/>
      <c r="T326" s="366"/>
      <c r="U326" s="366"/>
      <c r="V326" s="366"/>
      <c r="W326" s="366"/>
      <c r="X326" s="366"/>
      <c r="Y326" s="366"/>
      <c r="Z326" s="366"/>
      <c r="AA326" s="366"/>
      <c r="AB326" s="366"/>
      <c r="AC326" s="366"/>
      <c r="AD326" s="629"/>
    </row>
    <row r="327" spans="1:30">
      <c r="A327" s="632"/>
      <c r="B327" s="366"/>
      <c r="C327" s="366"/>
      <c r="D327" s="366"/>
      <c r="E327" s="366"/>
      <c r="F327" s="633"/>
      <c r="G327" s="366"/>
      <c r="H327" s="366"/>
      <c r="I327" s="366"/>
      <c r="J327" s="366"/>
      <c r="K327" s="366"/>
      <c r="L327" s="366"/>
      <c r="M327" s="366"/>
      <c r="N327" s="366"/>
      <c r="O327" s="366"/>
      <c r="P327" s="366"/>
      <c r="Q327" s="366"/>
      <c r="R327" s="366"/>
      <c r="S327" s="366"/>
      <c r="T327" s="366"/>
      <c r="U327" s="366"/>
      <c r="V327" s="366"/>
      <c r="W327" s="366"/>
      <c r="X327" s="366"/>
      <c r="Y327" s="366"/>
      <c r="Z327" s="366"/>
      <c r="AA327" s="366"/>
      <c r="AB327" s="366"/>
      <c r="AC327" s="366"/>
      <c r="AD327" s="629"/>
    </row>
    <row r="328" spans="1:30">
      <c r="A328" s="437"/>
      <c r="B328" s="366"/>
      <c r="C328" s="366"/>
      <c r="D328" s="366"/>
      <c r="E328" s="366"/>
      <c r="F328" s="633"/>
      <c r="G328" s="366"/>
      <c r="H328" s="366"/>
      <c r="I328" s="366"/>
      <c r="J328" s="366"/>
      <c r="K328" s="366"/>
      <c r="L328" s="366"/>
      <c r="M328" s="366"/>
      <c r="N328" s="366"/>
      <c r="O328" s="366"/>
      <c r="P328" s="366"/>
      <c r="Q328" s="366"/>
      <c r="R328" s="366"/>
      <c r="S328" s="366"/>
      <c r="T328" s="366"/>
      <c r="U328" s="366"/>
      <c r="V328" s="366"/>
      <c r="W328" s="366"/>
      <c r="X328" s="366"/>
      <c r="Y328" s="366"/>
      <c r="Z328" s="366"/>
      <c r="AA328" s="366"/>
      <c r="AB328" s="366"/>
      <c r="AC328" s="366"/>
      <c r="AD328" s="629"/>
    </row>
    <row r="329" spans="1:30">
      <c r="A329" s="632" t="s">
        <v>412</v>
      </c>
      <c r="B329" s="366" t="s">
        <v>413</v>
      </c>
      <c r="C329" s="366"/>
      <c r="D329" s="366"/>
      <c r="E329" s="366"/>
      <c r="F329" s="366"/>
      <c r="G329" s="366"/>
      <c r="H329" s="366"/>
      <c r="I329" s="366"/>
      <c r="J329" s="366"/>
      <c r="K329" s="366"/>
      <c r="L329" s="366"/>
      <c r="M329" s="366"/>
      <c r="N329" s="366"/>
      <c r="O329" s="366"/>
      <c r="P329" s="366"/>
      <c r="Q329" s="366"/>
      <c r="R329" s="366"/>
      <c r="S329" s="366"/>
      <c r="T329" s="366"/>
      <c r="U329" s="366"/>
      <c r="V329" s="366"/>
      <c r="W329" s="366"/>
      <c r="X329" s="366"/>
      <c r="Y329" s="366"/>
      <c r="Z329" s="366"/>
      <c r="AA329" s="366"/>
      <c r="AB329" s="366"/>
      <c r="AC329" s="366"/>
      <c r="AD329" s="629"/>
    </row>
    <row r="330" spans="1:30">
      <c r="A330" s="631" t="s">
        <v>315</v>
      </c>
      <c r="B330" s="269" t="e">
        <f>+'STAT 1 CALCS - IGNORE'!E198</f>
        <v>#DIV/0!</v>
      </c>
      <c r="C330" s="366"/>
      <c r="D330" s="366"/>
      <c r="E330" s="366"/>
      <c r="F330" s="366"/>
      <c r="G330" s="366"/>
      <c r="H330" s="366"/>
      <c r="I330" s="366"/>
      <c r="J330" s="366"/>
      <c r="K330" s="366"/>
      <c r="L330" s="366"/>
      <c r="M330" s="366"/>
      <c r="N330" s="366"/>
      <c r="O330" s="366"/>
      <c r="P330" s="366"/>
      <c r="Q330" s="366"/>
      <c r="R330" s="366"/>
      <c r="S330" s="366"/>
      <c r="T330" s="366"/>
      <c r="U330" s="366"/>
      <c r="V330" s="366"/>
      <c r="W330" s="366"/>
      <c r="X330" s="366"/>
      <c r="Y330" s="366"/>
      <c r="Z330" s="366"/>
      <c r="AA330" s="366"/>
      <c r="AB330" s="366"/>
      <c r="AC330" s="366"/>
      <c r="AD330" s="629"/>
    </row>
    <row r="331" spans="1:30">
      <c r="A331" s="631" t="s">
        <v>573</v>
      </c>
      <c r="B331" s="269" t="e">
        <f>+'STAT 1 CALCS - IGNORE'!E199</f>
        <v>#DIV/0!</v>
      </c>
      <c r="C331" s="366"/>
      <c r="D331" s="366"/>
      <c r="E331" s="366"/>
      <c r="F331" s="366"/>
      <c r="G331" s="366"/>
      <c r="H331" s="366"/>
      <c r="I331" s="366"/>
      <c r="J331" s="366"/>
      <c r="K331" s="366"/>
      <c r="L331" s="366"/>
      <c r="M331" s="366"/>
      <c r="N331" s="366"/>
      <c r="O331" s="366"/>
      <c r="P331" s="366"/>
      <c r="Q331" s="366"/>
      <c r="R331" s="366"/>
      <c r="S331" s="366"/>
      <c r="T331" s="366"/>
      <c r="U331" s="366"/>
      <c r="V331" s="366"/>
      <c r="W331" s="366"/>
      <c r="X331" s="366"/>
      <c r="Y331" s="366"/>
      <c r="Z331" s="366"/>
      <c r="AA331" s="366"/>
      <c r="AB331" s="366"/>
      <c r="AC331" s="366"/>
      <c r="AD331" s="629"/>
    </row>
    <row r="332" spans="1:30">
      <c r="A332" s="631" t="s">
        <v>316</v>
      </c>
      <c r="B332" s="269" t="e">
        <f>+'STAT 1 CALCS - IGNORE'!E200</f>
        <v>#DIV/0!</v>
      </c>
      <c r="C332" s="366"/>
      <c r="D332" s="366"/>
      <c r="E332" s="366"/>
      <c r="F332" s="366"/>
      <c r="G332" s="366"/>
      <c r="H332" s="366"/>
      <c r="I332" s="366"/>
      <c r="J332" s="366"/>
      <c r="K332" s="366"/>
      <c r="L332" s="366"/>
      <c r="M332" s="366"/>
      <c r="N332" s="366"/>
      <c r="O332" s="366"/>
      <c r="P332" s="366"/>
      <c r="Q332" s="366"/>
      <c r="R332" s="366"/>
      <c r="S332" s="366"/>
      <c r="T332" s="366"/>
      <c r="U332" s="366"/>
      <c r="V332" s="366"/>
      <c r="W332" s="366"/>
      <c r="X332" s="366"/>
      <c r="Y332" s="366"/>
      <c r="Z332" s="366"/>
      <c r="AA332" s="366"/>
      <c r="AB332" s="366"/>
      <c r="AC332" s="366"/>
      <c r="AD332" s="629"/>
    </row>
    <row r="333" spans="1:30">
      <c r="A333" s="631" t="s">
        <v>485</v>
      </c>
      <c r="B333" s="269" t="e">
        <f>+'STAT 1 CALCS - IGNORE'!E201</f>
        <v>#DIV/0!</v>
      </c>
      <c r="C333" s="634"/>
      <c r="D333" s="635"/>
      <c r="E333" s="366"/>
      <c r="F333" s="366"/>
      <c r="G333" s="366"/>
      <c r="H333" s="366"/>
      <c r="I333" s="366"/>
      <c r="J333" s="366"/>
      <c r="K333" s="366"/>
      <c r="L333" s="366"/>
      <c r="M333" s="366"/>
      <c r="N333" s="366"/>
      <c r="O333" s="366"/>
      <c r="P333" s="366"/>
      <c r="Q333" s="366"/>
      <c r="R333" s="366"/>
      <c r="S333" s="366"/>
      <c r="T333" s="366"/>
      <c r="U333" s="366"/>
      <c r="V333" s="366"/>
      <c r="W333" s="366"/>
      <c r="X333" s="366"/>
      <c r="Y333" s="366"/>
      <c r="Z333" s="366"/>
      <c r="AA333" s="366"/>
      <c r="AB333" s="366"/>
      <c r="AC333" s="366"/>
      <c r="AD333" s="629"/>
    </row>
    <row r="334" spans="1:30">
      <c r="A334" s="631" t="s">
        <v>569</v>
      </c>
      <c r="B334" s="269" t="e">
        <f>+'STAT 1 CALCS - IGNORE'!E202</f>
        <v>#DIV/0!</v>
      </c>
      <c r="C334" s="366"/>
      <c r="D334" s="366"/>
      <c r="E334" s="366"/>
      <c r="F334" s="366"/>
      <c r="G334" s="366"/>
      <c r="H334" s="366"/>
      <c r="I334" s="366"/>
      <c r="J334" s="366"/>
      <c r="K334" s="366"/>
      <c r="L334" s="366"/>
      <c r="M334" s="366"/>
      <c r="N334" s="366"/>
      <c r="O334" s="366"/>
      <c r="P334" s="366"/>
      <c r="Q334" s="366"/>
      <c r="R334" s="366"/>
      <c r="S334" s="366"/>
      <c r="T334" s="366"/>
      <c r="U334" s="366"/>
      <c r="V334" s="366"/>
      <c r="W334" s="366"/>
      <c r="X334" s="366"/>
      <c r="Y334" s="366"/>
      <c r="Z334" s="366"/>
      <c r="AA334" s="366"/>
      <c r="AB334" s="366"/>
      <c r="AC334" s="366"/>
      <c r="AD334" s="629"/>
    </row>
    <row r="335" spans="1:30">
      <c r="A335" s="631" t="s">
        <v>570</v>
      </c>
      <c r="B335" s="269" t="e">
        <f>+'STAT 1 CALCS - IGNORE'!E203</f>
        <v>#DIV/0!</v>
      </c>
      <c r="C335" s="366"/>
      <c r="D335" s="366"/>
      <c r="E335" s="366"/>
      <c r="F335" s="366"/>
      <c r="G335" s="366"/>
      <c r="H335" s="366"/>
      <c r="I335" s="366"/>
      <c r="J335" s="366"/>
      <c r="K335" s="366"/>
      <c r="L335" s="366"/>
      <c r="M335" s="366"/>
      <c r="N335" s="366"/>
      <c r="O335" s="366"/>
      <c r="P335" s="366"/>
      <c r="Q335" s="366"/>
      <c r="R335" s="366"/>
      <c r="S335" s="366"/>
      <c r="T335" s="366"/>
      <c r="U335" s="366"/>
      <c r="V335" s="366"/>
      <c r="W335" s="366"/>
      <c r="X335" s="366"/>
      <c r="Y335" s="366"/>
      <c r="Z335" s="366"/>
      <c r="AA335" s="366"/>
      <c r="AB335" s="366"/>
      <c r="AC335" s="366"/>
      <c r="AD335" s="629"/>
    </row>
    <row r="336" spans="1:30">
      <c r="A336" s="631" t="s">
        <v>481</v>
      </c>
      <c r="B336" s="269" t="e">
        <f>+'STAT 1 CALCS - IGNORE'!E204</f>
        <v>#DIV/0!</v>
      </c>
      <c r="C336" s="366"/>
      <c r="D336" s="366"/>
      <c r="E336" s="366"/>
      <c r="F336" s="366"/>
      <c r="G336" s="366"/>
      <c r="H336" s="366"/>
      <c r="I336" s="366"/>
      <c r="J336" s="366"/>
      <c r="K336" s="366"/>
      <c r="L336" s="366"/>
      <c r="M336" s="366"/>
      <c r="N336" s="366"/>
      <c r="O336" s="366"/>
      <c r="P336" s="366"/>
      <c r="Q336" s="366"/>
      <c r="R336" s="366"/>
      <c r="S336" s="366"/>
      <c r="T336" s="366"/>
      <c r="U336" s="366"/>
      <c r="V336" s="366"/>
      <c r="W336" s="366"/>
      <c r="X336" s="366"/>
      <c r="Y336" s="366"/>
      <c r="Z336" s="366"/>
      <c r="AA336" s="366"/>
      <c r="AB336" s="366"/>
      <c r="AC336" s="366"/>
      <c r="AD336" s="629"/>
    </row>
    <row r="337" spans="1:30">
      <c r="A337" s="631" t="s">
        <v>480</v>
      </c>
      <c r="B337" s="269" t="e">
        <f>+'STAT 1 CALCS - IGNORE'!E205</f>
        <v>#DIV/0!</v>
      </c>
      <c r="C337" s="366"/>
      <c r="D337" s="366"/>
      <c r="E337" s="366"/>
      <c r="F337" s="366"/>
      <c r="G337" s="366"/>
      <c r="H337" s="366"/>
      <c r="I337" s="366"/>
      <c r="J337" s="366"/>
      <c r="K337" s="366"/>
      <c r="L337" s="366"/>
      <c r="M337" s="366"/>
      <c r="N337" s="366"/>
      <c r="O337" s="366"/>
      <c r="P337" s="366"/>
      <c r="Q337" s="366"/>
      <c r="R337" s="366"/>
      <c r="S337" s="366"/>
      <c r="T337" s="366"/>
      <c r="U337" s="366"/>
      <c r="V337" s="366"/>
      <c r="W337" s="366"/>
      <c r="X337" s="366"/>
      <c r="Y337" s="366"/>
      <c r="Z337" s="366"/>
      <c r="AA337" s="366"/>
      <c r="AB337" s="366"/>
      <c r="AC337" s="366"/>
      <c r="AD337" s="629"/>
    </row>
    <row r="338" spans="1:30">
      <c r="A338" s="631" t="s">
        <v>479</v>
      </c>
      <c r="B338" s="269" t="e">
        <f>+'STAT 1 CALCS - IGNORE'!E206</f>
        <v>#DIV/0!</v>
      </c>
      <c r="C338" s="366"/>
      <c r="D338" s="366"/>
      <c r="E338" s="366"/>
      <c r="F338" s="366"/>
      <c r="G338" s="366"/>
      <c r="H338" s="366"/>
      <c r="I338" s="366"/>
      <c r="J338" s="366"/>
      <c r="K338" s="366"/>
      <c r="L338" s="366"/>
      <c r="M338" s="366"/>
      <c r="N338" s="366"/>
      <c r="O338" s="366"/>
      <c r="P338" s="366"/>
      <c r="Q338" s="366"/>
      <c r="R338" s="366"/>
      <c r="S338" s="366"/>
      <c r="T338" s="366"/>
      <c r="U338" s="366"/>
      <c r="V338" s="366"/>
      <c r="W338" s="366"/>
      <c r="X338" s="366"/>
      <c r="Y338" s="366"/>
      <c r="Z338" s="366"/>
      <c r="AA338" s="366"/>
      <c r="AB338" s="366"/>
      <c r="AC338" s="366"/>
      <c r="AD338" s="629"/>
    </row>
    <row r="339" spans="1:30">
      <c r="A339" s="631" t="s">
        <v>494</v>
      </c>
      <c r="B339" s="269" t="e">
        <f>+'STAT 1 CALCS - IGNORE'!E207</f>
        <v>#DIV/0!</v>
      </c>
      <c r="C339" s="366"/>
      <c r="D339" s="366"/>
      <c r="E339" s="366"/>
      <c r="F339" s="366"/>
      <c r="G339" s="366"/>
      <c r="H339" s="366"/>
      <c r="I339" s="366"/>
      <c r="J339" s="366"/>
      <c r="K339" s="366"/>
      <c r="L339" s="366"/>
      <c r="M339" s="366"/>
      <c r="N339" s="366"/>
      <c r="O339" s="366"/>
      <c r="P339" s="366"/>
      <c r="Q339" s="366"/>
      <c r="R339" s="366"/>
      <c r="S339" s="366"/>
      <c r="T339" s="366"/>
      <c r="U339" s="366"/>
      <c r="V339" s="366"/>
      <c r="W339" s="366"/>
      <c r="X339" s="366"/>
      <c r="Y339" s="366"/>
      <c r="Z339" s="366"/>
      <c r="AA339" s="366"/>
      <c r="AB339" s="366"/>
      <c r="AC339" s="366"/>
      <c r="AD339" s="629"/>
    </row>
    <row r="340" spans="1:30" ht="14" thickBot="1">
      <c r="A340" s="636"/>
      <c r="B340" s="483"/>
      <c r="C340" s="483"/>
      <c r="D340" s="483"/>
      <c r="E340" s="483"/>
      <c r="F340" s="483"/>
      <c r="G340" s="483"/>
      <c r="H340" s="483"/>
      <c r="I340" s="483"/>
      <c r="J340" s="483"/>
      <c r="K340" s="483"/>
      <c r="L340" s="483"/>
      <c r="M340" s="483"/>
      <c r="N340" s="483"/>
      <c r="O340" s="483"/>
      <c r="P340" s="483"/>
      <c r="Q340" s="483"/>
      <c r="R340" s="483"/>
      <c r="S340" s="483"/>
      <c r="T340" s="483"/>
      <c r="U340" s="483"/>
      <c r="V340" s="483"/>
      <c r="W340" s="483"/>
      <c r="X340" s="483"/>
      <c r="Y340" s="483"/>
      <c r="Z340" s="483"/>
      <c r="AA340" s="483"/>
      <c r="AB340" s="483"/>
      <c r="AC340" s="483"/>
      <c r="AD340" s="637"/>
    </row>
    <row r="341" spans="1:30" s="169" customFormat="1" ht="14">
      <c r="A341" s="638" t="s">
        <v>312</v>
      </c>
      <c r="B341" s="639"/>
      <c r="C341" s="640"/>
      <c r="D341" s="639"/>
      <c r="E341" s="640"/>
      <c r="F341" s="639"/>
      <c r="G341" s="640"/>
      <c r="H341" s="640"/>
      <c r="I341" s="640"/>
      <c r="J341" s="640"/>
      <c r="K341" s="640"/>
      <c r="L341" s="640"/>
      <c r="M341" s="640"/>
      <c r="N341" s="640"/>
      <c r="O341" s="640"/>
      <c r="P341" s="640"/>
      <c r="Q341" s="640"/>
      <c r="R341" s="640"/>
      <c r="S341" s="640"/>
      <c r="T341" s="640"/>
      <c r="U341" s="640"/>
      <c r="V341" s="640"/>
      <c r="W341" s="640"/>
      <c r="X341" s="640"/>
      <c r="Y341" s="640"/>
      <c r="Z341" s="640"/>
      <c r="AA341" s="640"/>
      <c r="AB341" s="640"/>
      <c r="AC341" s="640"/>
      <c r="AD341" s="641"/>
    </row>
    <row r="342" spans="1:30" s="169" customFormat="1">
      <c r="A342" s="642"/>
      <c r="B342" s="431"/>
      <c r="C342" s="643"/>
      <c r="D342" s="431"/>
      <c r="E342" s="431"/>
      <c r="F342" s="431"/>
      <c r="G342" s="643"/>
      <c r="H342" s="431"/>
      <c r="I342" s="643"/>
      <c r="J342" s="431"/>
      <c r="K342" s="431"/>
      <c r="L342" s="431"/>
      <c r="M342" s="431"/>
      <c r="N342" s="643"/>
      <c r="O342" s="431"/>
      <c r="P342" s="643"/>
      <c r="Q342" s="431"/>
      <c r="R342" s="431"/>
      <c r="S342" s="431"/>
      <c r="T342" s="431"/>
      <c r="U342" s="643"/>
      <c r="V342" s="431"/>
      <c r="W342" s="643"/>
      <c r="X342" s="431"/>
      <c r="Y342" s="431"/>
      <c r="Z342" s="431"/>
      <c r="AA342" s="431"/>
      <c r="AB342" s="643"/>
      <c r="AC342" s="431"/>
      <c r="AD342" s="644"/>
    </row>
    <row r="343" spans="1:30" s="140" customFormat="1">
      <c r="A343" s="539" t="s">
        <v>155</v>
      </c>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c r="AB343" s="155"/>
      <c r="AC343" s="155"/>
      <c r="AD343" s="574"/>
    </row>
    <row r="344" spans="1:30" s="270" customFormat="1" ht="16">
      <c r="A344" s="645"/>
      <c r="B344" s="646"/>
      <c r="C344" s="646"/>
      <c r="D344" s="646"/>
      <c r="E344" s="646"/>
      <c r="F344" s="646"/>
      <c r="G344" s="646"/>
      <c r="H344" s="646"/>
      <c r="I344" s="646"/>
      <c r="J344" s="646"/>
      <c r="K344" s="646"/>
      <c r="L344" s="646"/>
      <c r="M344" s="646"/>
      <c r="N344" s="646"/>
      <c r="O344" s="646"/>
      <c r="P344" s="646"/>
      <c r="Q344" s="646"/>
      <c r="R344" s="646"/>
      <c r="S344" s="646"/>
      <c r="T344" s="646"/>
      <c r="U344" s="646"/>
      <c r="V344" s="646"/>
      <c r="W344" s="646"/>
      <c r="X344" s="646"/>
      <c r="Y344" s="646"/>
      <c r="Z344" s="646"/>
      <c r="AA344" s="646"/>
      <c r="AB344" s="646"/>
      <c r="AC344" s="646"/>
      <c r="AD344" s="647"/>
    </row>
    <row r="345" spans="1:30" s="270" customFormat="1" ht="16">
      <c r="A345" s="645"/>
      <c r="B345" s="646"/>
      <c r="C345" s="646"/>
      <c r="D345" s="646"/>
      <c r="E345" s="646"/>
      <c r="F345" s="646"/>
      <c r="G345" s="646"/>
      <c r="H345" s="646"/>
      <c r="I345" s="646"/>
      <c r="J345" s="646"/>
      <c r="K345" s="646"/>
      <c r="L345" s="646"/>
      <c r="M345" s="646"/>
      <c r="N345" s="648"/>
      <c r="O345" s="646"/>
      <c r="P345" s="648"/>
      <c r="Q345" s="646"/>
      <c r="R345" s="646"/>
      <c r="S345" s="646"/>
      <c r="T345" s="646"/>
      <c r="U345" s="648"/>
      <c r="V345" s="646"/>
      <c r="W345" s="648"/>
      <c r="X345" s="646"/>
      <c r="Y345" s="646"/>
      <c r="Z345" s="646"/>
      <c r="AA345" s="646"/>
      <c r="AB345" s="648"/>
      <c r="AC345" s="646"/>
      <c r="AD345" s="649"/>
    </row>
    <row r="346" spans="1:30" s="270" customFormat="1" ht="16">
      <c r="A346" s="645"/>
      <c r="B346" s="646"/>
      <c r="C346" s="646"/>
      <c r="D346" s="646"/>
      <c r="E346" s="646"/>
      <c r="F346" s="646"/>
      <c r="G346" s="646"/>
      <c r="H346" s="646"/>
      <c r="I346" s="646"/>
      <c r="J346" s="646"/>
      <c r="K346" s="646"/>
      <c r="L346" s="646"/>
      <c r="M346" s="646"/>
      <c r="N346" s="646"/>
      <c r="O346" s="646"/>
      <c r="P346" s="646"/>
      <c r="Q346" s="646"/>
      <c r="R346" s="646"/>
      <c r="S346" s="646"/>
      <c r="T346" s="646"/>
      <c r="U346" s="646"/>
      <c r="V346" s="646"/>
      <c r="W346" s="646"/>
      <c r="X346" s="646"/>
      <c r="Y346" s="646"/>
      <c r="Z346" s="646"/>
      <c r="AA346" s="646"/>
      <c r="AB346" s="646"/>
      <c r="AC346" s="646"/>
      <c r="AD346" s="647"/>
    </row>
    <row r="347" spans="1:30" s="270" customFormat="1">
      <c r="A347" s="650" t="s">
        <v>426</v>
      </c>
      <c r="B347" s="646" t="s">
        <v>413</v>
      </c>
      <c r="C347" s="646"/>
      <c r="D347" s="646"/>
      <c r="E347" s="646"/>
      <c r="F347" s="646"/>
      <c r="G347" s="646"/>
      <c r="H347" s="646"/>
      <c r="I347" s="646"/>
      <c r="J347" s="646"/>
      <c r="K347" s="646"/>
      <c r="L347" s="646"/>
      <c r="M347" s="646"/>
      <c r="N347" s="646"/>
      <c r="O347" s="646"/>
      <c r="P347" s="646"/>
      <c r="Q347" s="646"/>
      <c r="R347" s="646"/>
      <c r="S347" s="646"/>
      <c r="T347" s="646"/>
      <c r="U347" s="646"/>
      <c r="V347" s="646"/>
      <c r="W347" s="646"/>
      <c r="X347" s="646"/>
      <c r="Y347" s="646"/>
      <c r="Z347" s="646"/>
      <c r="AA347" s="646"/>
      <c r="AB347" s="646"/>
      <c r="AC347" s="646"/>
      <c r="AD347" s="647"/>
    </row>
    <row r="348" spans="1:30" s="270" customFormat="1">
      <c r="A348" s="651" t="s">
        <v>315</v>
      </c>
      <c r="B348" s="271">
        <f>+'STAT 1 CALCS - IGNORE'!E180</f>
        <v>0</v>
      </c>
      <c r="C348" s="646"/>
      <c r="D348" s="646"/>
      <c r="E348" s="646"/>
      <c r="F348" s="646"/>
      <c r="G348" s="646"/>
      <c r="H348" s="646"/>
      <c r="I348" s="646"/>
      <c r="J348" s="646"/>
      <c r="K348" s="646"/>
      <c r="L348" s="646"/>
      <c r="M348" s="646"/>
      <c r="N348" s="646"/>
      <c r="O348" s="646"/>
      <c r="P348" s="646"/>
      <c r="Q348" s="646"/>
      <c r="R348" s="646"/>
      <c r="S348" s="646"/>
      <c r="T348" s="646"/>
      <c r="U348" s="646"/>
      <c r="V348" s="646"/>
      <c r="W348" s="646"/>
      <c r="X348" s="646"/>
      <c r="Y348" s="646"/>
      <c r="Z348" s="646"/>
      <c r="AA348" s="646"/>
      <c r="AB348" s="646"/>
      <c r="AC348" s="646"/>
      <c r="AD348" s="647"/>
    </row>
    <row r="349" spans="1:30" s="270" customFormat="1">
      <c r="A349" s="651" t="s">
        <v>573</v>
      </c>
      <c r="B349" s="271">
        <f>+'STAT 1 CALCS - IGNORE'!E181</f>
        <v>0</v>
      </c>
      <c r="C349" s="646"/>
      <c r="D349" s="646"/>
      <c r="E349" s="646"/>
      <c r="F349" s="646"/>
      <c r="G349" s="646"/>
      <c r="H349" s="646"/>
      <c r="I349" s="646"/>
      <c r="J349" s="646"/>
      <c r="K349" s="646"/>
      <c r="L349" s="646"/>
      <c r="M349" s="646"/>
      <c r="N349" s="646"/>
      <c r="O349" s="646"/>
      <c r="P349" s="646"/>
      <c r="Q349" s="646"/>
      <c r="R349" s="646"/>
      <c r="S349" s="646"/>
      <c r="T349" s="646"/>
      <c r="U349" s="646"/>
      <c r="V349" s="646"/>
      <c r="W349" s="646"/>
      <c r="X349" s="646"/>
      <c r="Y349" s="646"/>
      <c r="Z349" s="646"/>
      <c r="AA349" s="646"/>
      <c r="AB349" s="646"/>
      <c r="AC349" s="646"/>
      <c r="AD349" s="647"/>
    </row>
    <row r="350" spans="1:30" s="270" customFormat="1">
      <c r="A350" s="651" t="s">
        <v>316</v>
      </c>
      <c r="B350" s="271">
        <f>+'STAT 1 CALCS - IGNORE'!E182</f>
        <v>0</v>
      </c>
      <c r="C350" s="646"/>
      <c r="D350" s="646"/>
      <c r="E350" s="646"/>
      <c r="F350" s="646"/>
      <c r="G350" s="646"/>
      <c r="H350" s="646"/>
      <c r="I350" s="646"/>
      <c r="J350" s="646"/>
      <c r="K350" s="646"/>
      <c r="L350" s="646"/>
      <c r="M350" s="646"/>
      <c r="N350" s="646"/>
      <c r="O350" s="646"/>
      <c r="P350" s="646"/>
      <c r="Q350" s="646"/>
      <c r="R350" s="646"/>
      <c r="S350" s="646"/>
      <c r="T350" s="646"/>
      <c r="U350" s="646"/>
      <c r="V350" s="646"/>
      <c r="W350" s="646"/>
      <c r="X350" s="646"/>
      <c r="Y350" s="646"/>
      <c r="Z350" s="646"/>
      <c r="AA350" s="646"/>
      <c r="AB350" s="646"/>
      <c r="AC350" s="646"/>
      <c r="AD350" s="647"/>
    </row>
    <row r="351" spans="1:30" s="270" customFormat="1">
      <c r="A351" s="651" t="s">
        <v>485</v>
      </c>
      <c r="B351" s="271">
        <f>+'STAT 1 CALCS - IGNORE'!E183</f>
        <v>0</v>
      </c>
      <c r="C351" s="634"/>
      <c r="D351" s="635"/>
      <c r="E351" s="646"/>
      <c r="F351" s="646"/>
      <c r="G351" s="646"/>
      <c r="H351" s="646"/>
      <c r="I351" s="646"/>
      <c r="J351" s="646"/>
      <c r="K351" s="646"/>
      <c r="L351" s="646"/>
      <c r="M351" s="646"/>
      <c r="N351" s="646"/>
      <c r="O351" s="646"/>
      <c r="P351" s="646"/>
      <c r="Q351" s="646"/>
      <c r="R351" s="646"/>
      <c r="S351" s="646"/>
      <c r="T351" s="646"/>
      <c r="U351" s="646"/>
      <c r="V351" s="646"/>
      <c r="W351" s="646"/>
      <c r="X351" s="646"/>
      <c r="Y351" s="646"/>
      <c r="Z351" s="646"/>
      <c r="AA351" s="646"/>
      <c r="AB351" s="646"/>
      <c r="AC351" s="646"/>
      <c r="AD351" s="647"/>
    </row>
    <row r="352" spans="1:30" s="270" customFormat="1">
      <c r="A352" s="651" t="s">
        <v>569</v>
      </c>
      <c r="B352" s="271">
        <f>+'STAT 1 CALCS - IGNORE'!E184</f>
        <v>0</v>
      </c>
      <c r="C352" s="646"/>
      <c r="D352" s="646"/>
      <c r="E352" s="646"/>
      <c r="F352" s="646"/>
      <c r="G352" s="646"/>
      <c r="H352" s="646"/>
      <c r="I352" s="646"/>
      <c r="J352" s="646"/>
      <c r="K352" s="646"/>
      <c r="L352" s="646"/>
      <c r="M352" s="646"/>
      <c r="N352" s="646"/>
      <c r="O352" s="646"/>
      <c r="P352" s="646"/>
      <c r="Q352" s="646"/>
      <c r="R352" s="646"/>
      <c r="S352" s="646"/>
      <c r="T352" s="646"/>
      <c r="U352" s="646"/>
      <c r="V352" s="646"/>
      <c r="W352" s="646"/>
      <c r="X352" s="646"/>
      <c r="Y352" s="646"/>
      <c r="Z352" s="646"/>
      <c r="AA352" s="646"/>
      <c r="AB352" s="646"/>
      <c r="AC352" s="646"/>
      <c r="AD352" s="647"/>
    </row>
    <row r="353" spans="1:30" s="270" customFormat="1">
      <c r="A353" s="651" t="s">
        <v>570</v>
      </c>
      <c r="B353" s="271">
        <f>+'STAT 1 CALCS - IGNORE'!E185</f>
        <v>0</v>
      </c>
      <c r="C353" s="646"/>
      <c r="D353" s="646"/>
      <c r="E353" s="646"/>
      <c r="F353" s="646"/>
      <c r="G353" s="646"/>
      <c r="H353" s="646"/>
      <c r="I353" s="646"/>
      <c r="J353" s="646"/>
      <c r="K353" s="646"/>
      <c r="L353" s="646"/>
      <c r="M353" s="646"/>
      <c r="N353" s="646"/>
      <c r="O353" s="646"/>
      <c r="P353" s="646"/>
      <c r="Q353" s="646"/>
      <c r="R353" s="646"/>
      <c r="S353" s="646"/>
      <c r="T353" s="646"/>
      <c r="U353" s="646"/>
      <c r="V353" s="646"/>
      <c r="W353" s="646"/>
      <c r="X353" s="646"/>
      <c r="Y353" s="646"/>
      <c r="Z353" s="646"/>
      <c r="AA353" s="646"/>
      <c r="AB353" s="646"/>
      <c r="AC353" s="646"/>
      <c r="AD353" s="647"/>
    </row>
    <row r="354" spans="1:30" s="270" customFormat="1">
      <c r="A354" s="651" t="s">
        <v>481</v>
      </c>
      <c r="B354" s="271">
        <f>+'STAT 1 CALCS - IGNORE'!E186</f>
        <v>0</v>
      </c>
      <c r="C354" s="646"/>
      <c r="D354" s="646"/>
      <c r="E354" s="646"/>
      <c r="F354" s="646"/>
      <c r="G354" s="646"/>
      <c r="H354" s="646"/>
      <c r="I354" s="646"/>
      <c r="J354" s="646"/>
      <c r="K354" s="646"/>
      <c r="L354" s="646"/>
      <c r="M354" s="646"/>
      <c r="N354" s="646"/>
      <c r="O354" s="646"/>
      <c r="P354" s="646"/>
      <c r="Q354" s="646"/>
      <c r="R354" s="646"/>
      <c r="S354" s="646"/>
      <c r="T354" s="646"/>
      <c r="U354" s="646"/>
      <c r="V354" s="646"/>
      <c r="W354" s="646"/>
      <c r="X354" s="646"/>
      <c r="Y354" s="646"/>
      <c r="Z354" s="646"/>
      <c r="AA354" s="646"/>
      <c r="AB354" s="646"/>
      <c r="AC354" s="646"/>
      <c r="AD354" s="647"/>
    </row>
    <row r="355" spans="1:30" s="270" customFormat="1">
      <c r="A355" s="651" t="s">
        <v>480</v>
      </c>
      <c r="B355" s="271">
        <f>+'STAT 1 CALCS - IGNORE'!E187</f>
        <v>0</v>
      </c>
      <c r="C355" s="646"/>
      <c r="D355" s="646"/>
      <c r="E355" s="646"/>
      <c r="F355" s="646"/>
      <c r="G355" s="646"/>
      <c r="H355" s="646"/>
      <c r="I355" s="646"/>
      <c r="J355" s="646"/>
      <c r="K355" s="646"/>
      <c r="L355" s="646"/>
      <c r="M355" s="646"/>
      <c r="N355" s="646"/>
      <c r="O355" s="646"/>
      <c r="P355" s="646"/>
      <c r="Q355" s="646"/>
      <c r="R355" s="646"/>
      <c r="S355" s="646"/>
      <c r="T355" s="646"/>
      <c r="U355" s="646"/>
      <c r="V355" s="646"/>
      <c r="W355" s="646"/>
      <c r="X355" s="646"/>
      <c r="Y355" s="646"/>
      <c r="Z355" s="646"/>
      <c r="AA355" s="646"/>
      <c r="AB355" s="646"/>
      <c r="AC355" s="646"/>
      <c r="AD355" s="647"/>
    </row>
    <row r="356" spans="1:30" s="270" customFormat="1">
      <c r="A356" s="651" t="s">
        <v>479</v>
      </c>
      <c r="B356" s="271">
        <f>+'STAT 1 CALCS - IGNORE'!E188</f>
        <v>0</v>
      </c>
      <c r="C356" s="646"/>
      <c r="D356" s="646"/>
      <c r="E356" s="646"/>
      <c r="F356" s="646"/>
      <c r="G356" s="646"/>
      <c r="H356" s="646"/>
      <c r="I356" s="646"/>
      <c r="J356" s="646"/>
      <c r="K356" s="646"/>
      <c r="L356" s="646"/>
      <c r="M356" s="646"/>
      <c r="N356" s="646"/>
      <c r="O356" s="646"/>
      <c r="P356" s="646"/>
      <c r="Q356" s="646"/>
      <c r="R356" s="646"/>
      <c r="S356" s="646"/>
      <c r="T356" s="646"/>
      <c r="U356" s="646"/>
      <c r="V356" s="646"/>
      <c r="W356" s="646"/>
      <c r="X356" s="646"/>
      <c r="Y356" s="646"/>
      <c r="Z356" s="646"/>
      <c r="AA356" s="646"/>
      <c r="AB356" s="646"/>
      <c r="AC356" s="646"/>
      <c r="AD356" s="647"/>
    </row>
    <row r="357" spans="1:30" s="270" customFormat="1">
      <c r="A357" s="651" t="s">
        <v>494</v>
      </c>
      <c r="B357" s="271">
        <f>+'STAT 1 CALCS - IGNORE'!E189</f>
        <v>0</v>
      </c>
      <c r="C357" s="646"/>
      <c r="D357" s="646"/>
      <c r="E357" s="646"/>
      <c r="F357" s="646"/>
      <c r="G357" s="646"/>
      <c r="H357" s="646"/>
      <c r="I357" s="646"/>
      <c r="J357" s="646"/>
      <c r="K357" s="646"/>
      <c r="L357" s="646"/>
      <c r="M357" s="646"/>
      <c r="N357" s="646"/>
      <c r="O357" s="646"/>
      <c r="P357" s="646"/>
      <c r="Q357" s="646"/>
      <c r="R357" s="646"/>
      <c r="S357" s="646"/>
      <c r="T357" s="646"/>
      <c r="U357" s="646"/>
      <c r="V357" s="646"/>
      <c r="W357" s="646"/>
      <c r="X357" s="646"/>
      <c r="Y357" s="646"/>
      <c r="Z357" s="646"/>
      <c r="AA357" s="646"/>
      <c r="AB357" s="646"/>
      <c r="AC357" s="646"/>
      <c r="AD357" s="647"/>
    </row>
    <row r="358" spans="1:30" ht="14" thickBot="1">
      <c r="A358" s="636"/>
      <c r="B358" s="483"/>
      <c r="C358" s="483"/>
      <c r="D358" s="483"/>
      <c r="E358" s="483"/>
      <c r="F358" s="483"/>
      <c r="G358" s="483"/>
      <c r="H358" s="483"/>
      <c r="I358" s="483"/>
      <c r="J358" s="483"/>
      <c r="K358" s="483"/>
      <c r="L358" s="483"/>
      <c r="M358" s="483"/>
      <c r="N358" s="483"/>
      <c r="O358" s="483"/>
      <c r="P358" s="483"/>
      <c r="Q358" s="483"/>
      <c r="R358" s="483"/>
      <c r="S358" s="483"/>
      <c r="T358" s="483"/>
      <c r="U358" s="483"/>
      <c r="V358" s="483"/>
      <c r="W358" s="483"/>
      <c r="X358" s="483"/>
      <c r="Y358" s="483"/>
      <c r="Z358" s="483"/>
      <c r="AA358" s="483"/>
      <c r="AB358" s="483"/>
      <c r="AC358" s="483"/>
      <c r="AD358" s="637"/>
    </row>
    <row r="359" spans="1:30">
      <c r="A359" s="652"/>
      <c r="B359" s="653"/>
      <c r="C359" s="653"/>
      <c r="D359" s="653"/>
      <c r="E359" s="653"/>
      <c r="F359" s="653"/>
      <c r="G359" s="653"/>
      <c r="H359" s="653"/>
      <c r="I359" s="653"/>
      <c r="J359" s="653"/>
      <c r="K359" s="653"/>
      <c r="L359" s="653"/>
      <c r="M359" s="653"/>
      <c r="N359" s="653"/>
      <c r="O359" s="653"/>
      <c r="P359" s="653"/>
      <c r="Q359" s="668"/>
      <c r="R359" s="668"/>
      <c r="S359" s="668"/>
      <c r="T359" s="668"/>
      <c r="U359" s="668"/>
      <c r="V359" s="668"/>
      <c r="W359" s="668"/>
      <c r="X359" s="668"/>
      <c r="Y359" s="668"/>
      <c r="Z359" s="668"/>
      <c r="AA359" s="668"/>
      <c r="AB359" s="668"/>
      <c r="AC359" s="668"/>
      <c r="AD359" s="669"/>
    </row>
    <row r="360" spans="1:30" s="169" customFormat="1" ht="14">
      <c r="A360" s="627" t="s">
        <v>156</v>
      </c>
      <c r="B360" s="431"/>
      <c r="C360" s="431"/>
      <c r="D360" s="431"/>
      <c r="E360" s="431"/>
      <c r="F360" s="431"/>
      <c r="G360" s="431"/>
      <c r="H360" s="431"/>
      <c r="I360" s="431"/>
      <c r="J360" s="431"/>
      <c r="K360" s="431"/>
      <c r="L360" s="431"/>
      <c r="M360" s="431"/>
      <c r="N360" s="431"/>
      <c r="O360" s="431"/>
      <c r="P360" s="431"/>
      <c r="Q360" s="670"/>
      <c r="R360" s="670"/>
      <c r="S360" s="670"/>
      <c r="T360" s="670"/>
      <c r="U360" s="670"/>
      <c r="V360" s="670"/>
      <c r="W360" s="670"/>
      <c r="X360" s="670"/>
      <c r="Y360" s="670"/>
      <c r="Z360" s="670"/>
      <c r="AA360" s="670"/>
      <c r="AB360" s="670"/>
      <c r="AC360" s="670"/>
      <c r="AD360" s="671"/>
    </row>
    <row r="361" spans="1:30">
      <c r="B361" s="366"/>
      <c r="C361" s="366"/>
      <c r="D361" s="366"/>
      <c r="E361" s="366"/>
      <c r="F361" s="366"/>
      <c r="G361" s="366"/>
      <c r="H361" s="366"/>
      <c r="I361" s="366"/>
      <c r="J361" s="366"/>
      <c r="K361" s="366"/>
      <c r="L361" s="366"/>
      <c r="M361" s="366"/>
      <c r="N361" s="366"/>
      <c r="O361" s="366"/>
      <c r="P361" s="366"/>
      <c r="Q361" s="417"/>
      <c r="R361" s="438"/>
      <c r="S361" s="438"/>
      <c r="T361" s="438"/>
      <c r="U361" s="438"/>
      <c r="V361" s="438"/>
      <c r="W361" s="438"/>
      <c r="X361" s="438"/>
      <c r="Y361" s="438"/>
      <c r="Z361" s="438"/>
      <c r="AA361" s="438"/>
      <c r="AB361" s="438"/>
      <c r="AC361" s="438"/>
      <c r="AD361" s="439"/>
    </row>
    <row r="362" spans="1:30" s="138" customFormat="1">
      <c r="A362" s="489" t="s">
        <v>157</v>
      </c>
      <c r="B362" s="296"/>
      <c r="C362" s="296"/>
      <c r="D362" s="296"/>
      <c r="E362" s="296"/>
      <c r="F362" s="296"/>
      <c r="G362" s="296"/>
      <c r="H362" s="296"/>
      <c r="I362" s="296"/>
      <c r="J362" s="296"/>
      <c r="K362" s="296"/>
      <c r="L362" s="296"/>
      <c r="M362" s="296"/>
      <c r="N362" s="296"/>
      <c r="O362" s="296"/>
      <c r="P362" s="296"/>
      <c r="Q362" s="455"/>
      <c r="R362" s="455"/>
      <c r="S362" s="455"/>
      <c r="T362" s="455"/>
      <c r="U362" s="455"/>
      <c r="V362" s="455"/>
      <c r="W362" s="455"/>
      <c r="X362" s="455"/>
      <c r="Y362" s="455"/>
      <c r="Z362" s="455"/>
      <c r="AA362" s="455"/>
      <c r="AB362" s="455"/>
      <c r="AC362" s="455"/>
      <c r="AD362" s="456"/>
    </row>
    <row r="363" spans="1:30">
      <c r="A363" s="437"/>
      <c r="B363" s="366"/>
      <c r="C363" s="366"/>
      <c r="D363" s="366"/>
      <c r="E363" s="366"/>
      <c r="F363" s="366"/>
      <c r="G363" s="366"/>
      <c r="H363" s="366"/>
      <c r="I363" s="366"/>
      <c r="J363" s="366"/>
      <c r="K363" s="366"/>
      <c r="L363" s="366"/>
      <c r="M363" s="366"/>
      <c r="N363" s="366"/>
      <c r="O363" s="366"/>
      <c r="P363" s="366"/>
      <c r="Q363" s="417" t="s">
        <v>86</v>
      </c>
      <c r="R363" s="438"/>
      <c r="S363" s="438"/>
      <c r="T363" s="438"/>
      <c r="U363" s="438"/>
      <c r="V363" s="438"/>
      <c r="W363" s="438"/>
      <c r="X363" s="438"/>
      <c r="Y363" s="438"/>
      <c r="Z363" s="438"/>
      <c r="AA363" s="438"/>
      <c r="AB363" s="438"/>
      <c r="AC363" s="438"/>
      <c r="AD363" s="439"/>
    </row>
    <row r="364" spans="1:30" s="138" customFormat="1">
      <c r="A364" s="676" t="s">
        <v>158</v>
      </c>
      <c r="B364" s="272" t="str">
        <f>+B86</f>
        <v>BOX</v>
      </c>
      <c r="C364" s="655" t="s">
        <v>650</v>
      </c>
      <c r="D364" s="273" t="str">
        <f>+D86</f>
        <v>BOX</v>
      </c>
      <c r="E364" s="655" t="s">
        <v>651</v>
      </c>
      <c r="F364" s="681" t="s">
        <v>144</v>
      </c>
      <c r="G364" s="296"/>
      <c r="H364" s="296"/>
      <c r="I364" s="296"/>
      <c r="J364" s="296"/>
      <c r="K364" s="296"/>
      <c r="L364" s="296"/>
      <c r="M364" s="296"/>
      <c r="N364" s="296"/>
      <c r="O364" s="296"/>
      <c r="P364" s="296"/>
      <c r="Q364" s="741" t="s">
        <v>47</v>
      </c>
      <c r="R364" s="455"/>
      <c r="S364" s="455"/>
      <c r="T364" s="455"/>
      <c r="U364" s="455"/>
      <c r="V364" s="455"/>
      <c r="W364" s="455"/>
      <c r="X364" s="455"/>
      <c r="Y364" s="455"/>
      <c r="Z364" s="455"/>
      <c r="AA364" s="455"/>
      <c r="AB364" s="455"/>
      <c r="AC364" s="455"/>
      <c r="AD364" s="456"/>
    </row>
    <row r="365" spans="1:30" s="140" customFormat="1">
      <c r="A365" s="463" t="s">
        <v>468</v>
      </c>
      <c r="B365" s="518"/>
      <c r="C365" s="155"/>
      <c r="D365" s="155"/>
      <c r="E365" s="155"/>
      <c r="F365" s="155"/>
      <c r="G365" s="155"/>
      <c r="H365" s="155"/>
      <c r="I365" s="155"/>
      <c r="J365" s="155"/>
      <c r="K365" s="155"/>
      <c r="L365" s="155"/>
      <c r="M365" s="155"/>
      <c r="N365" s="155"/>
      <c r="O365" s="155"/>
      <c r="P365" s="155"/>
      <c r="Q365" s="433"/>
      <c r="R365" s="433"/>
      <c r="S365" s="433"/>
      <c r="T365" s="433"/>
      <c r="U365" s="433"/>
      <c r="V365" s="433"/>
      <c r="W365" s="433"/>
      <c r="X365" s="433"/>
      <c r="Y365" s="433"/>
      <c r="Z365" s="433"/>
      <c r="AA365" s="433"/>
      <c r="AB365" s="433"/>
      <c r="AC365" s="433"/>
      <c r="AD365" s="434"/>
    </row>
    <row r="366" spans="1:30">
      <c r="A366" s="677" t="s">
        <v>87</v>
      </c>
      <c r="B366" s="678"/>
      <c r="C366" s="405"/>
      <c r="D366" s="405"/>
      <c r="E366" s="405"/>
      <c r="F366" s="405"/>
      <c r="G366" s="405"/>
      <c r="H366" s="679"/>
      <c r="I366" s="679"/>
      <c r="J366" s="679"/>
      <c r="K366" s="679"/>
      <c r="L366" s="679"/>
      <c r="M366" s="679"/>
      <c r="N366" s="679"/>
      <c r="O366" s="679"/>
      <c r="P366" s="679"/>
      <c r="Q366" s="438"/>
      <c r="R366" s="438"/>
      <c r="S366" s="438"/>
      <c r="T366" s="438"/>
      <c r="U366" s="438"/>
      <c r="V366" s="438"/>
      <c r="W366" s="438"/>
      <c r="X366" s="438"/>
      <c r="Y366" s="438"/>
      <c r="Z366" s="438"/>
      <c r="AA366" s="438"/>
      <c r="AB366" s="438"/>
      <c r="AC366" s="438"/>
      <c r="AD366" s="439"/>
    </row>
    <row r="367" spans="1:30" s="140" customFormat="1">
      <c r="A367" s="680" t="s">
        <v>159</v>
      </c>
      <c r="B367" s="274" t="s">
        <v>204</v>
      </c>
      <c r="C367" s="564" t="s">
        <v>650</v>
      </c>
      <c r="D367" s="186" t="s">
        <v>469</v>
      </c>
      <c r="E367" s="564" t="s">
        <v>651</v>
      </c>
      <c r="G367" s="155"/>
      <c r="H367" s="155"/>
      <c r="I367" s="155"/>
      <c r="J367" s="155"/>
      <c r="K367" s="155"/>
      <c r="L367" s="155"/>
      <c r="M367" s="155"/>
      <c r="N367" s="155"/>
      <c r="O367" s="155"/>
      <c r="P367" s="155"/>
      <c r="Q367" s="460" t="s">
        <v>37</v>
      </c>
      <c r="R367" s="433"/>
      <c r="S367" s="433"/>
      <c r="T367" s="433"/>
      <c r="U367" s="433"/>
      <c r="V367" s="433"/>
      <c r="W367" s="433"/>
      <c r="X367" s="433"/>
      <c r="Y367" s="433"/>
      <c r="Z367" s="433"/>
      <c r="AA367" s="433"/>
      <c r="AB367" s="433"/>
      <c r="AC367" s="433"/>
      <c r="AD367" s="434"/>
    </row>
    <row r="368" spans="1:30" s="140" customFormat="1">
      <c r="A368" s="475"/>
      <c r="B368" s="275"/>
      <c r="C368" s="564"/>
      <c r="D368" s="276">
        <f>IF(B367=1,0,1)</f>
        <v>1</v>
      </c>
      <c r="E368" s="564" t="s">
        <v>84</v>
      </c>
      <c r="G368" s="155"/>
      <c r="H368" s="155"/>
      <c r="I368" s="155"/>
      <c r="J368" s="155"/>
      <c r="K368" s="155"/>
      <c r="L368" s="155"/>
      <c r="M368" s="155"/>
      <c r="N368" s="155"/>
      <c r="O368" s="155"/>
      <c r="P368" s="155"/>
      <c r="Q368" s="460" t="s">
        <v>48</v>
      </c>
      <c r="R368" s="433"/>
      <c r="S368" s="433"/>
      <c r="T368" s="433"/>
      <c r="U368" s="433"/>
      <c r="V368" s="433"/>
      <c r="W368" s="433"/>
      <c r="X368" s="433"/>
      <c r="Y368" s="433"/>
      <c r="Z368" s="433"/>
      <c r="AA368" s="433"/>
      <c r="AB368" s="433"/>
      <c r="AC368" s="433"/>
      <c r="AD368" s="434"/>
    </row>
    <row r="369" spans="1:30" s="140" customFormat="1">
      <c r="A369" s="475"/>
      <c r="B369" s="158"/>
      <c r="C369" s="155"/>
      <c r="D369" s="155"/>
      <c r="E369" s="155"/>
      <c r="F369" s="155"/>
      <c r="G369" s="155"/>
      <c r="H369" s="155"/>
      <c r="I369" s="155"/>
      <c r="J369" s="155"/>
      <c r="K369" s="155"/>
      <c r="L369" s="155"/>
      <c r="M369" s="155"/>
      <c r="N369" s="155"/>
      <c r="O369" s="155"/>
      <c r="P369" s="155"/>
      <c r="Q369" s="433" t="s">
        <v>143</v>
      </c>
      <c r="R369" s="433"/>
      <c r="S369" s="433"/>
      <c r="T369" s="433"/>
      <c r="U369" s="433"/>
      <c r="V369" s="433"/>
      <c r="W369" s="433"/>
      <c r="X369" s="433"/>
      <c r="Y369" s="433"/>
      <c r="Z369" s="433"/>
      <c r="AA369" s="433"/>
      <c r="AB369" s="433"/>
      <c r="AC369" s="433"/>
      <c r="AD369" s="434"/>
    </row>
    <row r="370" spans="1:30" s="141" customFormat="1">
      <c r="A370" s="685" t="s">
        <v>197</v>
      </c>
      <c r="B370" s="395"/>
      <c r="C370" s="395"/>
      <c r="D370" s="395"/>
      <c r="E370" s="395"/>
      <c r="F370" s="259"/>
      <c r="G370" s="259"/>
      <c r="H370" s="259"/>
      <c r="I370" s="259"/>
      <c r="J370" s="259"/>
      <c r="K370" s="259"/>
      <c r="L370" s="259"/>
      <c r="M370" s="259"/>
      <c r="N370" s="259"/>
      <c r="O370" s="259"/>
      <c r="P370" s="259"/>
      <c r="Q370" s="418"/>
      <c r="R370" s="418"/>
      <c r="S370" s="418"/>
      <c r="T370" s="418"/>
      <c r="U370" s="418"/>
      <c r="V370" s="418"/>
      <c r="W370" s="418"/>
      <c r="X370" s="418"/>
      <c r="Y370" s="418"/>
      <c r="Z370" s="418"/>
      <c r="AA370" s="418"/>
      <c r="AB370" s="418"/>
      <c r="AC370" s="418"/>
      <c r="AD370" s="419"/>
    </row>
    <row r="371" spans="1:30" s="142" customFormat="1">
      <c r="A371" s="682" t="s">
        <v>145</v>
      </c>
      <c r="B371" s="579"/>
      <c r="C371" s="579"/>
      <c r="D371" s="579"/>
      <c r="E371" s="579"/>
      <c r="F371" s="233"/>
      <c r="G371" s="233"/>
      <c r="H371" s="233"/>
      <c r="I371" s="233"/>
      <c r="J371" s="233"/>
      <c r="K371" s="233"/>
      <c r="L371" s="233"/>
      <c r="M371" s="233"/>
      <c r="N371" s="233"/>
      <c r="O371" s="233"/>
      <c r="P371" s="233"/>
      <c r="Q371" s="390"/>
      <c r="R371" s="390"/>
      <c r="S371" s="390"/>
      <c r="T371" s="390"/>
      <c r="U371" s="390"/>
      <c r="V371" s="390"/>
      <c r="W371" s="390"/>
      <c r="X371" s="390"/>
      <c r="Y371" s="390"/>
      <c r="Z371" s="390"/>
      <c r="AA371" s="390"/>
      <c r="AB371" s="390"/>
      <c r="AC371" s="390"/>
      <c r="AD371" s="443"/>
    </row>
    <row r="372" spans="1:30" s="145" customFormat="1">
      <c r="A372" s="404" t="s">
        <v>85</v>
      </c>
      <c r="B372" s="266"/>
      <c r="C372" s="266"/>
      <c r="D372" s="266"/>
      <c r="E372" s="266"/>
      <c r="F372" s="235"/>
      <c r="G372" s="235"/>
      <c r="H372" s="235"/>
      <c r="I372" s="235"/>
      <c r="J372" s="235"/>
      <c r="K372" s="235"/>
      <c r="L372" s="235"/>
      <c r="M372" s="235"/>
      <c r="N372" s="235"/>
      <c r="O372" s="235"/>
      <c r="P372" s="235"/>
      <c r="Q372" s="447"/>
      <c r="R372" s="447"/>
      <c r="S372" s="447"/>
      <c r="T372" s="447"/>
      <c r="U372" s="447"/>
      <c r="V372" s="447"/>
      <c r="W372" s="447"/>
      <c r="X372" s="447"/>
      <c r="Y372" s="447"/>
      <c r="Z372" s="447"/>
      <c r="AA372" s="447"/>
      <c r="AB372" s="447"/>
      <c r="AC372" s="447"/>
      <c r="AD372" s="448"/>
    </row>
    <row r="373" spans="1:30" s="138" customFormat="1">
      <c r="A373" s="682" t="s">
        <v>146</v>
      </c>
      <c r="B373" s="683"/>
      <c r="C373" s="683"/>
      <c r="D373" s="683"/>
      <c r="E373" s="683"/>
      <c r="F373" s="296"/>
      <c r="G373" s="296"/>
      <c r="H373" s="296"/>
      <c r="I373" s="296"/>
      <c r="J373" s="296"/>
      <c r="K373" s="296"/>
      <c r="L373" s="296"/>
      <c r="M373" s="296"/>
      <c r="N373" s="296"/>
      <c r="O373" s="296"/>
      <c r="P373" s="296"/>
      <c r="Q373" s="455"/>
      <c r="R373" s="455"/>
      <c r="S373" s="455"/>
      <c r="T373" s="455"/>
      <c r="U373" s="455"/>
      <c r="V373" s="455"/>
      <c r="W373" s="455"/>
      <c r="X373" s="455"/>
      <c r="Y373" s="455"/>
      <c r="Z373" s="455"/>
      <c r="AA373" s="455"/>
      <c r="AB373" s="455"/>
      <c r="AC373" s="455"/>
      <c r="AD373" s="456"/>
    </row>
    <row r="374" spans="1:30" s="140" customFormat="1">
      <c r="A374" s="682" t="s">
        <v>819</v>
      </c>
      <c r="B374" s="369"/>
      <c r="C374" s="369"/>
      <c r="D374" s="369"/>
      <c r="E374" s="369"/>
      <c r="F374" s="155"/>
      <c r="G374" s="155"/>
      <c r="H374" s="155"/>
      <c r="I374" s="155"/>
      <c r="J374" s="155"/>
      <c r="K374" s="155"/>
      <c r="L374" s="155"/>
      <c r="M374" s="155"/>
      <c r="N374" s="155"/>
      <c r="O374" s="155"/>
      <c r="P374" s="155"/>
      <c r="Q374" s="433"/>
      <c r="R374" s="433"/>
      <c r="S374" s="433"/>
      <c r="T374" s="433"/>
      <c r="U374" s="433"/>
      <c r="V374" s="433"/>
      <c r="W374" s="433"/>
      <c r="X374" s="433"/>
      <c r="Y374" s="433"/>
      <c r="Z374" s="433"/>
      <c r="AA374" s="433"/>
      <c r="AB374" s="433"/>
      <c r="AC374" s="433"/>
      <c r="AD374" s="434"/>
    </row>
    <row r="375" spans="1:30" s="141" customFormat="1">
      <c r="A375" s="682" t="s">
        <v>147</v>
      </c>
      <c r="B375" s="395"/>
      <c r="C375" s="395"/>
      <c r="D375" s="395"/>
      <c r="E375" s="395"/>
      <c r="F375" s="259"/>
      <c r="G375" s="259"/>
      <c r="H375" s="259"/>
      <c r="I375" s="259"/>
      <c r="J375" s="259"/>
      <c r="K375" s="259"/>
      <c r="L375" s="259"/>
      <c r="M375" s="259"/>
      <c r="N375" s="259"/>
      <c r="O375" s="259"/>
      <c r="P375" s="259"/>
      <c r="Q375" s="418"/>
      <c r="R375" s="418"/>
      <c r="S375" s="418"/>
      <c r="T375" s="418"/>
      <c r="U375" s="418"/>
      <c r="V375" s="418"/>
      <c r="W375" s="418"/>
      <c r="X375" s="418"/>
      <c r="Y375" s="418"/>
      <c r="Z375" s="418"/>
      <c r="AA375" s="418"/>
      <c r="AB375" s="418"/>
      <c r="AC375" s="418"/>
      <c r="AD375" s="419"/>
    </row>
    <row r="376" spans="1:30" s="142" customFormat="1">
      <c r="A376" s="684" t="s">
        <v>849</v>
      </c>
      <c r="B376" s="579"/>
      <c r="C376" s="579"/>
      <c r="D376" s="579"/>
      <c r="E376" s="579"/>
      <c r="F376" s="233"/>
      <c r="G376" s="233"/>
      <c r="H376" s="233"/>
      <c r="I376" s="233"/>
      <c r="J376" s="233"/>
      <c r="K376" s="233"/>
      <c r="L376" s="233"/>
      <c r="M376" s="233"/>
      <c r="N376" s="233"/>
      <c r="O376" s="233"/>
      <c r="P376" s="233"/>
      <c r="Q376" s="390"/>
      <c r="R376" s="390"/>
      <c r="S376" s="390"/>
      <c r="T376" s="390"/>
      <c r="U376" s="390"/>
      <c r="V376" s="390"/>
      <c r="W376" s="390"/>
      <c r="X376" s="390"/>
      <c r="Y376" s="390"/>
      <c r="Z376" s="390"/>
      <c r="AA376" s="390"/>
      <c r="AB376" s="390"/>
      <c r="AC376" s="390"/>
      <c r="AD376" s="443"/>
    </row>
    <row r="377" spans="1:30" s="145" customFormat="1">
      <c r="A377" s="682" t="s">
        <v>148</v>
      </c>
      <c r="B377" s="266"/>
      <c r="C377" s="266"/>
      <c r="D377" s="266"/>
      <c r="E377" s="266"/>
      <c r="F377" s="235"/>
      <c r="G377" s="235"/>
      <c r="H377" s="235"/>
      <c r="I377" s="235"/>
      <c r="J377" s="235"/>
      <c r="K377" s="235"/>
      <c r="L377" s="235"/>
      <c r="M377" s="235"/>
      <c r="N377" s="235"/>
      <c r="O377" s="235"/>
      <c r="P377" s="235"/>
      <c r="Q377" s="447"/>
      <c r="R377" s="447"/>
      <c r="S377" s="447"/>
      <c r="T377" s="447"/>
      <c r="U377" s="447"/>
      <c r="V377" s="447"/>
      <c r="W377" s="447"/>
      <c r="X377" s="447"/>
      <c r="Y377" s="447"/>
      <c r="Z377" s="447"/>
      <c r="AA377" s="447"/>
      <c r="AB377" s="447"/>
      <c r="AC377" s="447"/>
      <c r="AD377" s="448"/>
    </row>
    <row r="378" spans="1:30" s="138" customFormat="1">
      <c r="A378" s="657"/>
      <c r="B378" s="296"/>
      <c r="C378" s="296"/>
      <c r="D378" s="296"/>
      <c r="E378" s="296"/>
      <c r="F378" s="296"/>
      <c r="G378" s="296"/>
      <c r="H378" s="296"/>
      <c r="I378" s="296"/>
      <c r="J378" s="296"/>
      <c r="K378" s="296"/>
      <c r="L378" s="296"/>
      <c r="M378" s="296"/>
      <c r="N378" s="296"/>
      <c r="O378" s="296"/>
      <c r="P378" s="296"/>
      <c r="Q378" s="455"/>
      <c r="R378" s="455"/>
      <c r="S378" s="455"/>
      <c r="T378" s="455"/>
      <c r="U378" s="455"/>
      <c r="V378" s="455"/>
      <c r="W378" s="455"/>
      <c r="X378" s="455"/>
      <c r="Y378" s="455"/>
      <c r="Z378" s="455"/>
      <c r="AA378" s="455"/>
      <c r="AB378" s="455"/>
      <c r="AC378" s="455"/>
      <c r="AD378" s="456"/>
    </row>
    <row r="379" spans="1:30" s="138" customFormat="1">
      <c r="A379" s="686" t="s">
        <v>198</v>
      </c>
      <c r="B379" s="296"/>
      <c r="C379" s="296"/>
      <c r="D379" s="296"/>
      <c r="E379" s="296"/>
      <c r="F379" s="296"/>
      <c r="G379" s="296"/>
      <c r="H379" s="296"/>
      <c r="I379" s="296"/>
      <c r="J379" s="296"/>
      <c r="K379" s="296"/>
      <c r="L379" s="296"/>
      <c r="M379" s="296"/>
      <c r="N379" s="296"/>
      <c r="O379" s="296"/>
      <c r="P379" s="296"/>
      <c r="Q379" s="455"/>
      <c r="R379" s="455"/>
      <c r="S379" s="455"/>
      <c r="T379" s="455"/>
      <c r="U379" s="455"/>
      <c r="V379" s="455"/>
      <c r="W379" s="455"/>
      <c r="X379" s="455"/>
      <c r="Y379" s="455"/>
      <c r="Z379" s="455"/>
      <c r="AA379" s="455"/>
      <c r="AB379" s="455"/>
      <c r="AC379" s="455"/>
      <c r="AD379" s="456"/>
    </row>
    <row r="380" spans="1:30" s="153" customFormat="1" ht="26">
      <c r="A380" s="688" t="s">
        <v>199</v>
      </c>
      <c r="B380" s="658"/>
      <c r="C380" s="277" t="s">
        <v>308</v>
      </c>
      <c r="D380" s="277" t="s">
        <v>309</v>
      </c>
      <c r="E380" s="277" t="s">
        <v>310</v>
      </c>
      <c r="F380" s="278" t="s">
        <v>311</v>
      </c>
      <c r="G380" s="278" t="s">
        <v>490</v>
      </c>
      <c r="H380" s="278" t="s">
        <v>491</v>
      </c>
      <c r="I380" s="278" t="s">
        <v>492</v>
      </c>
      <c r="J380" s="278" t="s">
        <v>493</v>
      </c>
      <c r="K380" s="278" t="s">
        <v>578</v>
      </c>
      <c r="L380" s="278" t="s">
        <v>579</v>
      </c>
      <c r="M380" s="150"/>
      <c r="N380" s="150"/>
      <c r="O380" s="150"/>
      <c r="P380" s="150"/>
      <c r="Q380" s="672"/>
      <c r="R380" s="672"/>
      <c r="S380" s="672"/>
      <c r="T380" s="672"/>
      <c r="U380" s="672"/>
      <c r="V380" s="672"/>
      <c r="W380" s="672"/>
      <c r="X380" s="672"/>
      <c r="Y380" s="672"/>
      <c r="Z380" s="672"/>
      <c r="AA380" s="672"/>
      <c r="AB380" s="672"/>
      <c r="AC380" s="672"/>
      <c r="AD380" s="673"/>
    </row>
    <row r="381" spans="1:30" s="193" customFormat="1" ht="16">
      <c r="A381" s="659" t="s">
        <v>105</v>
      </c>
      <c r="B381" s="279"/>
      <c r="C381" s="280">
        <f>+'PE ADJS SIMPLE'!D81</f>
        <v>0</v>
      </c>
      <c r="D381" s="280">
        <f>+'PE ADJS SIMPLE'!E81</f>
        <v>0</v>
      </c>
      <c r="E381" s="280">
        <f>+'PE ADJS SIMPLE'!F81</f>
        <v>0</v>
      </c>
      <c r="F381" s="280">
        <f>+'PE ADJS SIMPLE'!G81</f>
        <v>0</v>
      </c>
      <c r="G381" s="280">
        <f>+'PE ADJS SIMPLE'!H81</f>
        <v>0</v>
      </c>
      <c r="H381" s="280">
        <f>+'PE ADJS SIMPLE'!I81</f>
        <v>0</v>
      </c>
      <c r="I381" s="280">
        <f>+'PE ADJS SIMPLE'!J81</f>
        <v>0</v>
      </c>
      <c r="J381" s="280">
        <f>+'PE ADJS SIMPLE'!K81</f>
        <v>0</v>
      </c>
      <c r="K381" s="280">
        <f>+'PE ADJS SIMPLE'!L81</f>
        <v>0</v>
      </c>
      <c r="L381" s="280">
        <f>+'PE ADJS SIMPLE'!M81</f>
        <v>0</v>
      </c>
      <c r="M381" s="282"/>
      <c r="N381" s="282"/>
      <c r="O381" s="282"/>
      <c r="P381" s="282"/>
      <c r="Q381" s="476"/>
      <c r="R381" s="476"/>
      <c r="S381" s="476"/>
      <c r="T381" s="476"/>
      <c r="U381" s="476"/>
      <c r="V381" s="476"/>
      <c r="W381" s="476"/>
      <c r="X381" s="476"/>
      <c r="Y381" s="476"/>
      <c r="Z381" s="476"/>
      <c r="AA381" s="476"/>
      <c r="AB381" s="476"/>
      <c r="AC381" s="476"/>
      <c r="AD381" s="477"/>
    </row>
    <row r="382" spans="1:30" s="193" customFormat="1" ht="16">
      <c r="A382" s="659" t="s">
        <v>871</v>
      </c>
      <c r="B382" s="279"/>
      <c r="C382" s="281">
        <f>+'PE ADJS SIMPLE'!D79</f>
        <v>0</v>
      </c>
      <c r="D382" s="281">
        <f>+'PE ADJS SIMPLE'!E79</f>
        <v>0</v>
      </c>
      <c r="E382" s="281">
        <f>+'PE ADJS SIMPLE'!F79</f>
        <v>0</v>
      </c>
      <c r="F382" s="281">
        <f>+'PE ADJS SIMPLE'!G79</f>
        <v>0</v>
      </c>
      <c r="G382" s="281">
        <f>+'PE ADJS SIMPLE'!H79</f>
        <v>0</v>
      </c>
      <c r="H382" s="281">
        <f>+'PE ADJS SIMPLE'!I79</f>
        <v>0</v>
      </c>
      <c r="I382" s="281">
        <f>+'PE ADJS SIMPLE'!J79</f>
        <v>0</v>
      </c>
      <c r="J382" s="281">
        <f>+'PE ADJS SIMPLE'!K79</f>
        <v>0</v>
      </c>
      <c r="K382" s="281">
        <f>+'PE ADJS SIMPLE'!L79</f>
        <v>0</v>
      </c>
      <c r="L382" s="281">
        <f>+'PE ADJS SIMPLE'!M79</f>
        <v>0</v>
      </c>
      <c r="M382" s="282"/>
      <c r="N382" s="282"/>
      <c r="O382" s="282"/>
      <c r="P382" s="282"/>
      <c r="Q382" s="476"/>
      <c r="R382" s="476"/>
      <c r="S382" s="476"/>
      <c r="T382" s="476"/>
      <c r="U382" s="476"/>
      <c r="V382" s="476"/>
      <c r="W382" s="476"/>
      <c r="X382" s="476"/>
      <c r="Y382" s="476"/>
      <c r="Z382" s="476"/>
      <c r="AA382" s="476"/>
      <c r="AB382" s="476"/>
      <c r="AC382" s="476"/>
      <c r="AD382" s="477"/>
    </row>
    <row r="383" spans="1:30" s="193" customFormat="1" ht="15">
      <c r="A383" s="687" t="s">
        <v>152</v>
      </c>
      <c r="B383" s="282"/>
      <c r="C383" s="661"/>
      <c r="D383" s="661"/>
      <c r="E383" s="661"/>
      <c r="F383" s="661"/>
      <c r="G383" s="661"/>
      <c r="H383" s="661"/>
      <c r="I383" s="661"/>
      <c r="J383" s="661"/>
      <c r="K383" s="661"/>
      <c r="L383" s="661"/>
      <c r="M383" s="282"/>
      <c r="N383" s="282"/>
      <c r="O383" s="282"/>
      <c r="P383" s="282"/>
      <c r="Q383" s="476"/>
      <c r="R383" s="476"/>
      <c r="S383" s="476"/>
      <c r="T383" s="476"/>
      <c r="U383" s="476"/>
      <c r="V383" s="476"/>
      <c r="W383" s="476"/>
      <c r="X383" s="476"/>
      <c r="Y383" s="476"/>
      <c r="Z383" s="476"/>
      <c r="AA383" s="476"/>
      <c r="AB383" s="476"/>
      <c r="AC383" s="476"/>
      <c r="AD383" s="477"/>
    </row>
    <row r="384" spans="1:30" s="193" customFormat="1">
      <c r="A384" s="660"/>
      <c r="B384" s="282"/>
      <c r="C384" s="661"/>
      <c r="D384" s="661"/>
      <c r="E384" s="661"/>
      <c r="F384" s="661"/>
      <c r="G384" s="661"/>
      <c r="H384" s="661"/>
      <c r="I384" s="661"/>
      <c r="J384" s="661"/>
      <c r="K384" s="661"/>
      <c r="L384" s="661"/>
      <c r="M384" s="282"/>
      <c r="N384" s="282"/>
      <c r="O384" s="282"/>
      <c r="P384" s="282"/>
      <c r="Q384" s="476"/>
      <c r="R384" s="476"/>
      <c r="S384" s="476"/>
      <c r="T384" s="476"/>
      <c r="U384" s="476"/>
      <c r="V384" s="476"/>
      <c r="W384" s="476"/>
      <c r="X384" s="476"/>
      <c r="Y384" s="476"/>
      <c r="Z384" s="476"/>
      <c r="AA384" s="476"/>
      <c r="AB384" s="476"/>
      <c r="AC384" s="476"/>
      <c r="AD384" s="477"/>
    </row>
    <row r="385" spans="1:31" s="193" customFormat="1" ht="16">
      <c r="A385" s="690" t="s">
        <v>153</v>
      </c>
      <c r="B385" s="689"/>
      <c r="C385" s="283"/>
      <c r="D385" s="283"/>
      <c r="E385" s="283"/>
      <c r="F385" s="283"/>
      <c r="G385" s="283"/>
      <c r="H385" s="283"/>
      <c r="I385" s="283"/>
      <c r="J385" s="283"/>
      <c r="K385" s="283"/>
      <c r="L385" s="283"/>
      <c r="M385" s="282"/>
      <c r="N385" s="282"/>
      <c r="O385" s="282"/>
      <c r="P385" s="282"/>
      <c r="Q385" s="476" t="s">
        <v>38</v>
      </c>
      <c r="R385" s="733" t="s">
        <v>81</v>
      </c>
      <c r="S385" s="476"/>
      <c r="T385" s="476"/>
      <c r="U385" s="476"/>
      <c r="V385" s="476"/>
      <c r="W385" s="476"/>
      <c r="X385" s="476"/>
      <c r="Y385" s="476"/>
      <c r="Z385" s="476"/>
      <c r="AA385" s="476"/>
      <c r="AB385" s="476"/>
      <c r="AC385" s="476"/>
      <c r="AD385" s="477"/>
    </row>
    <row r="386" spans="1:31" s="193" customFormat="1" ht="15">
      <c r="A386" s="731" t="s">
        <v>82</v>
      </c>
      <c r="B386" s="689"/>
      <c r="C386" s="689"/>
      <c r="D386" s="689"/>
      <c r="E386" s="689"/>
      <c r="F386" s="689"/>
      <c r="G386" s="689"/>
      <c r="H386" s="689"/>
      <c r="I386" s="689"/>
      <c r="J386" s="689"/>
      <c r="K386" s="689"/>
      <c r="L386" s="689"/>
      <c r="M386" s="282"/>
      <c r="N386" s="282"/>
      <c r="O386" s="282"/>
      <c r="P386" s="282"/>
      <c r="Q386" s="476" t="s">
        <v>20</v>
      </c>
      <c r="R386" s="476"/>
      <c r="S386" s="476"/>
      <c r="T386" s="476"/>
      <c r="U386" s="476"/>
      <c r="V386" s="476"/>
      <c r="W386" s="476"/>
      <c r="X386" s="476"/>
      <c r="Y386" s="476"/>
      <c r="Z386" s="476"/>
      <c r="AA386" s="476"/>
      <c r="AB386" s="476"/>
      <c r="AC386" s="476"/>
      <c r="AD386" s="477"/>
    </row>
    <row r="387" spans="1:31" s="193" customFormat="1" ht="14">
      <c r="A387" s="690" t="s">
        <v>130</v>
      </c>
      <c r="B387" s="689"/>
      <c r="C387" s="689"/>
      <c r="D387" s="689"/>
      <c r="E387" s="689"/>
      <c r="F387" s="689"/>
      <c r="G387" s="689"/>
      <c r="H387" s="689"/>
      <c r="I387" s="689"/>
      <c r="J387" s="689"/>
      <c r="K387" s="689"/>
      <c r="L387" s="689"/>
      <c r="M387" s="282"/>
      <c r="N387" s="282"/>
      <c r="O387" s="282"/>
      <c r="P387" s="282"/>
      <c r="Q387" s="476"/>
      <c r="R387" s="476"/>
      <c r="S387" s="476"/>
      <c r="T387" s="476"/>
      <c r="U387" s="476"/>
      <c r="V387" s="476"/>
      <c r="W387" s="476"/>
      <c r="X387" s="476"/>
      <c r="Y387" s="476"/>
      <c r="Z387" s="476"/>
      <c r="AA387" s="476"/>
      <c r="AB387" s="476"/>
      <c r="AC387" s="476"/>
      <c r="AD387" s="477"/>
    </row>
    <row r="388" spans="1:31" s="193" customFormat="1">
      <c r="A388" s="662"/>
      <c r="B388" s="282"/>
      <c r="C388" s="282"/>
      <c r="D388" s="282"/>
      <c r="E388" s="282"/>
      <c r="F388" s="282"/>
      <c r="G388" s="282"/>
      <c r="H388" s="282"/>
      <c r="I388" s="282"/>
      <c r="J388" s="282"/>
      <c r="K388" s="282"/>
      <c r="L388" s="282"/>
      <c r="M388" s="282"/>
      <c r="N388" s="282"/>
      <c r="O388" s="282"/>
      <c r="P388" s="282"/>
      <c r="Q388" s="476"/>
      <c r="R388" s="476"/>
      <c r="S388" s="476"/>
      <c r="T388" s="476"/>
      <c r="U388" s="476"/>
      <c r="V388" s="476"/>
      <c r="W388" s="476"/>
      <c r="X388" s="476"/>
      <c r="Y388" s="476"/>
      <c r="Z388" s="476"/>
      <c r="AA388" s="476"/>
      <c r="AB388" s="476"/>
      <c r="AC388" s="476"/>
      <c r="AD388" s="477"/>
    </row>
    <row r="389" spans="1:31" s="193" customFormat="1">
      <c r="A389" s="663"/>
      <c r="B389" s="282"/>
      <c r="C389" s="282"/>
      <c r="D389" s="282"/>
      <c r="E389" s="282"/>
      <c r="F389" s="282"/>
      <c r="G389" s="282"/>
      <c r="H389" s="282"/>
      <c r="I389" s="282"/>
      <c r="J389" s="282"/>
      <c r="K389" s="282"/>
      <c r="L389" s="282"/>
      <c r="M389" s="282"/>
      <c r="N389" s="282"/>
      <c r="O389" s="282"/>
      <c r="P389" s="282"/>
      <c r="Q389" s="476"/>
      <c r="R389" s="476"/>
      <c r="S389" s="476"/>
      <c r="T389" s="476"/>
      <c r="U389" s="476"/>
      <c r="V389" s="476"/>
      <c r="W389" s="476"/>
      <c r="X389" s="476"/>
      <c r="Y389" s="476"/>
      <c r="Z389" s="476"/>
      <c r="AA389" s="476"/>
      <c r="AB389" s="476"/>
      <c r="AC389" s="476"/>
      <c r="AD389" s="477"/>
    </row>
    <row r="390" spans="1:31" s="138" customFormat="1" ht="14" thickBot="1">
      <c r="A390" s="686" t="s">
        <v>131</v>
      </c>
      <c r="B390" s="296"/>
      <c r="C390" s="692" t="s">
        <v>132</v>
      </c>
      <c r="D390" s="296"/>
      <c r="E390" s="296"/>
      <c r="F390" s="296"/>
      <c r="G390" s="296"/>
      <c r="H390" s="296"/>
      <c r="I390" s="296"/>
      <c r="J390" s="296"/>
      <c r="K390" s="296"/>
      <c r="L390" s="296"/>
      <c r="M390" s="296"/>
      <c r="N390" s="296"/>
      <c r="O390" s="296"/>
      <c r="P390" s="296"/>
      <c r="Q390" s="455"/>
      <c r="R390" s="455"/>
      <c r="S390" s="455"/>
      <c r="T390" s="455"/>
      <c r="U390" s="455"/>
      <c r="V390" s="455"/>
      <c r="W390" s="455"/>
      <c r="X390" s="455"/>
      <c r="Y390" s="455"/>
      <c r="Z390" s="455"/>
      <c r="AA390" s="455"/>
      <c r="AB390" s="455"/>
      <c r="AC390" s="455"/>
      <c r="AD390" s="456"/>
    </row>
    <row r="391" spans="1:31" s="140" customFormat="1" ht="14" thickBot="1">
      <c r="B391" s="220" t="s">
        <v>374</v>
      </c>
      <c r="C391" s="691" t="s">
        <v>133</v>
      </c>
      <c r="D391" s="691" t="s">
        <v>134</v>
      </c>
      <c r="E391" s="691" t="s">
        <v>135</v>
      </c>
      <c r="F391" s="693" t="s">
        <v>136</v>
      </c>
      <c r="G391" s="693" t="s">
        <v>137</v>
      </c>
      <c r="H391" s="693" t="s">
        <v>138</v>
      </c>
      <c r="I391" s="693" t="s">
        <v>139</v>
      </c>
      <c r="J391" s="693" t="s">
        <v>140</v>
      </c>
      <c r="K391" s="693" t="s">
        <v>141</v>
      </c>
      <c r="L391" s="693" t="s">
        <v>142</v>
      </c>
      <c r="M391" s="155"/>
      <c r="N391" s="155"/>
      <c r="O391" s="155"/>
      <c r="P391" s="155"/>
      <c r="Q391" s="433"/>
      <c r="R391" s="433"/>
      <c r="S391" s="433"/>
      <c r="T391" s="433"/>
      <c r="U391" s="433"/>
      <c r="V391" s="433"/>
      <c r="W391" s="433"/>
      <c r="X391" s="433"/>
      <c r="Y391" s="433"/>
      <c r="Z391" s="433"/>
      <c r="AA391" s="433"/>
      <c r="AB391" s="433"/>
      <c r="AC391" s="433"/>
      <c r="AD391" s="434"/>
    </row>
    <row r="392" spans="1:31" s="140" customFormat="1" ht="14" thickBot="1">
      <c r="A392" s="514" t="s">
        <v>114</v>
      </c>
      <c r="B392" s="286"/>
      <c r="C392" s="284"/>
      <c r="D392" s="284"/>
      <c r="E392" s="284"/>
      <c r="F392" s="285"/>
      <c r="G392" s="285"/>
      <c r="H392" s="285"/>
      <c r="I392" s="285"/>
      <c r="J392" s="285"/>
      <c r="K392" s="285"/>
      <c r="L392" s="285"/>
      <c r="M392" s="155"/>
      <c r="N392" s="155"/>
      <c r="O392" s="155"/>
      <c r="P392" s="155"/>
      <c r="Q392" s="433"/>
      <c r="R392" s="433"/>
      <c r="S392" s="433"/>
      <c r="T392" s="433"/>
      <c r="U392" s="433"/>
      <c r="V392" s="433"/>
      <c r="W392" s="433"/>
      <c r="X392" s="433"/>
      <c r="Y392" s="433"/>
      <c r="Z392" s="433"/>
      <c r="AA392" s="433"/>
      <c r="AB392" s="433"/>
      <c r="AC392" s="433"/>
      <c r="AD392" s="434"/>
    </row>
    <row r="393" spans="1:31" s="140" customFormat="1" ht="40" thickBot="1">
      <c r="A393" s="452" t="s">
        <v>76</v>
      </c>
      <c r="B393" s="735" t="s">
        <v>78</v>
      </c>
      <c r="C393" s="705" t="s">
        <v>77</v>
      </c>
      <c r="D393" s="705"/>
      <c r="E393" s="705"/>
      <c r="F393" s="705"/>
      <c r="G393" s="369"/>
      <c r="H393" s="369"/>
      <c r="I393" s="369"/>
      <c r="J393" s="369"/>
      <c r="K393" s="369"/>
      <c r="L393" s="369"/>
      <c r="Q393" s="664" t="s">
        <v>110</v>
      </c>
      <c r="R393" s="664"/>
      <c r="S393" s="407"/>
      <c r="T393" s="407"/>
      <c r="U393" s="407"/>
      <c r="V393" s="407"/>
      <c r="W393" s="407"/>
      <c r="X393" s="407"/>
      <c r="Y393" s="407"/>
      <c r="Z393" s="407"/>
      <c r="AA393" s="407"/>
      <c r="AB393" s="407"/>
      <c r="AC393" s="369"/>
      <c r="AD393" s="369"/>
      <c r="AE393" s="155"/>
    </row>
    <row r="394" spans="1:31" s="140" customFormat="1">
      <c r="A394" s="452" t="s">
        <v>111</v>
      </c>
      <c r="B394" s="155" t="s">
        <v>108</v>
      </c>
      <c r="C394" s="287" t="e">
        <f>IF((+$B$393+'PE ADJS SIMPLE'!D90)=1,0,FALSE)</f>
        <v>#VALUE!</v>
      </c>
      <c r="D394" s="287" t="e">
        <f>IF((+$B$393+'PE ADJS SIMPLE'!E90)=1,0,FALSE)</f>
        <v>#VALUE!</v>
      </c>
      <c r="E394" s="287" t="e">
        <f>IF((+$B$393+'PE ADJS SIMPLE'!F90)=1,0,FALSE)</f>
        <v>#VALUE!</v>
      </c>
      <c r="F394" s="287" t="e">
        <f>IF((+$B$393+'PE ADJS SIMPLE'!G90)=1,0,FALSE)</f>
        <v>#VALUE!</v>
      </c>
      <c r="G394" s="287" t="e">
        <f>IF((+$B$393+'PE ADJS SIMPLE'!H90)=1,0,FALSE)</f>
        <v>#VALUE!</v>
      </c>
      <c r="H394" s="287" t="e">
        <f>IF((+$B$393+'PE ADJS SIMPLE'!I90)=1,0,FALSE)</f>
        <v>#VALUE!</v>
      </c>
      <c r="I394" s="287" t="e">
        <f>IF((+$B$393+'PE ADJS SIMPLE'!J90)=1,0,FALSE)</f>
        <v>#VALUE!</v>
      </c>
      <c r="J394" s="287" t="e">
        <f>IF((+$B$393+'PE ADJS SIMPLE'!K90)=1,0,FALSE)</f>
        <v>#VALUE!</v>
      </c>
      <c r="K394" s="287" t="e">
        <f>IF((+$B$393+'PE ADJS SIMPLE'!L90)=1,0,FALSE)</f>
        <v>#VALUE!</v>
      </c>
      <c r="L394" s="287" t="e">
        <f>IF((+$B$393+'PE ADJS SIMPLE'!M90)=1,0,FALSE)</f>
        <v>#VALUE!</v>
      </c>
      <c r="Q394" s="405" t="s">
        <v>107</v>
      </c>
      <c r="R394" s="288"/>
      <c r="S394" s="288"/>
      <c r="T394" s="288"/>
      <c r="U394" s="288"/>
      <c r="V394" s="288"/>
      <c r="W394" s="288"/>
      <c r="X394" s="288"/>
      <c r="Y394" s="288"/>
      <c r="Z394" s="288"/>
      <c r="AA394" s="289"/>
      <c r="AB394" s="407"/>
      <c r="AC394" s="369"/>
      <c r="AD394" s="369"/>
      <c r="AE394" s="155"/>
    </row>
    <row r="395" spans="1:31" s="140" customFormat="1" ht="29" customHeight="1">
      <c r="A395" s="475"/>
      <c r="B395" s="704" t="s">
        <v>104</v>
      </c>
      <c r="C395" s="405"/>
      <c r="D395" s="405"/>
      <c r="E395" s="405"/>
      <c r="F395" s="405"/>
      <c r="G395" s="405"/>
      <c r="H395" s="405"/>
      <c r="I395" s="405"/>
      <c r="J395" s="405"/>
      <c r="K395" s="405"/>
      <c r="L395" s="405"/>
      <c r="M395" s="705"/>
      <c r="N395" s="705"/>
      <c r="O395" s="705"/>
      <c r="P395" s="705"/>
      <c r="Q395" s="405" t="s">
        <v>39</v>
      </c>
      <c r="R395" s="288"/>
      <c r="S395" s="288"/>
      <c r="T395" s="288"/>
      <c r="U395" s="288"/>
      <c r="V395" s="288"/>
      <c r="W395" s="288"/>
      <c r="X395" s="288"/>
      <c r="Y395" s="288"/>
      <c r="Z395" s="288"/>
      <c r="AA395" s="289"/>
      <c r="AB395" s="407"/>
      <c r="AC395" s="369"/>
      <c r="AD395" s="369"/>
      <c r="AE395" s="155"/>
    </row>
    <row r="396" spans="1:31" s="140" customFormat="1" ht="29" customHeight="1">
      <c r="A396" s="475"/>
      <c r="C396" s="155"/>
      <c r="D396" s="155"/>
      <c r="E396" s="155"/>
      <c r="F396" s="155"/>
      <c r="G396" s="155"/>
      <c r="H396" s="155"/>
      <c r="I396" s="155"/>
      <c r="J396" s="155"/>
      <c r="K396" s="155"/>
      <c r="L396" s="155"/>
      <c r="Q396" s="405" t="s">
        <v>109</v>
      </c>
      <c r="R396" s="288"/>
      <c r="S396" s="288"/>
      <c r="T396" s="288"/>
      <c r="U396" s="288"/>
      <c r="V396" s="288"/>
      <c r="W396" s="288"/>
      <c r="X396" s="288"/>
      <c r="Y396" s="288"/>
      <c r="Z396" s="288"/>
      <c r="AA396" s="289"/>
      <c r="AB396" s="407"/>
      <c r="AC396" s="369"/>
      <c r="AD396" s="369"/>
      <c r="AE396" s="155"/>
    </row>
    <row r="397" spans="1:31" s="140" customFormat="1">
      <c r="A397" s="475" t="s">
        <v>113</v>
      </c>
      <c r="B397" s="290"/>
      <c r="C397" s="155"/>
      <c r="D397" s="155"/>
      <c r="E397" s="155"/>
      <c r="F397" s="155"/>
      <c r="G397" s="155"/>
      <c r="H397" s="155"/>
      <c r="I397" s="155"/>
      <c r="J397" s="155"/>
      <c r="K397" s="155"/>
      <c r="L397" s="155"/>
      <c r="Q397" s="288"/>
      <c r="R397" s="288"/>
      <c r="S397" s="288"/>
      <c r="T397" s="288"/>
      <c r="U397" s="288"/>
      <c r="V397" s="288"/>
      <c r="W397" s="288"/>
      <c r="X397" s="288"/>
      <c r="Y397" s="288"/>
      <c r="Z397" s="288"/>
      <c r="AA397" s="289"/>
      <c r="AB397" s="407"/>
      <c r="AC397" s="369"/>
      <c r="AD397" s="369"/>
      <c r="AE397" s="155"/>
    </row>
    <row r="398" spans="1:31" s="140" customFormat="1">
      <c r="A398" s="699" t="s">
        <v>72</v>
      </c>
      <c r="B398" s="158" t="s">
        <v>373</v>
      </c>
      <c r="C398" s="287" t="e">
        <f>+'STAT 1 CALCS - IGNORE'!G298</f>
        <v>#DIV/0!</v>
      </c>
      <c r="D398" s="291" t="e">
        <f>+'STAT 1 CALCS - IGNORE'!H298</f>
        <v>#DIV/0!</v>
      </c>
      <c r="E398" s="291" t="e">
        <f>+'STAT 1 CALCS - IGNORE'!I298</f>
        <v>#DIV/0!</v>
      </c>
      <c r="F398" s="291" t="e">
        <f>+'STAT 1 CALCS - IGNORE'!J298</f>
        <v>#DIV/0!</v>
      </c>
      <c r="G398" s="291" t="e">
        <f>+'STAT 1 CALCS - IGNORE'!K298</f>
        <v>#DIV/0!</v>
      </c>
      <c r="H398" s="291" t="e">
        <f>+'STAT 1 CALCS - IGNORE'!L298</f>
        <v>#DIV/0!</v>
      </c>
      <c r="I398" s="291" t="e">
        <f>+'STAT 1 CALCS - IGNORE'!M298</f>
        <v>#DIV/0!</v>
      </c>
      <c r="J398" s="291" t="e">
        <f>+'STAT 1 CALCS - IGNORE'!N298</f>
        <v>#DIV/0!</v>
      </c>
      <c r="K398" s="291" t="e">
        <f>+'STAT 1 CALCS - IGNORE'!O298</f>
        <v>#DIV/0!</v>
      </c>
      <c r="L398" s="291" t="e">
        <f>+'STAT 1 CALCS - IGNORE'!P298</f>
        <v>#DIV/0!</v>
      </c>
      <c r="M398" s="155"/>
      <c r="N398" s="155"/>
      <c r="O398" s="155"/>
      <c r="P398" s="155"/>
      <c r="Q398" s="433"/>
      <c r="R398" s="433"/>
      <c r="S398" s="433"/>
      <c r="T398" s="433"/>
      <c r="U398" s="433"/>
      <c r="V398" s="433"/>
      <c r="W398" s="433"/>
      <c r="X398" s="524"/>
      <c r="Y398" s="433"/>
      <c r="Z398" s="433"/>
      <c r="AA398" s="433"/>
      <c r="AB398" s="433"/>
      <c r="AC398" s="433"/>
      <c r="AD398" s="434"/>
    </row>
    <row r="399" spans="1:31">
      <c r="A399" s="665"/>
      <c r="B399" s="734" t="s">
        <v>75</v>
      </c>
      <c r="C399" s="679"/>
      <c r="D399" s="679"/>
      <c r="E399" s="679"/>
      <c r="F399" s="679"/>
      <c r="G399" s="679"/>
      <c r="H399" s="679"/>
      <c r="I399" s="679"/>
      <c r="J399" s="679"/>
      <c r="K399" s="679"/>
      <c r="L399" s="679"/>
      <c r="M399" s="679"/>
      <c r="N399" s="679"/>
      <c r="O399" s="679"/>
      <c r="P399" s="679"/>
      <c r="Q399" s="438"/>
      <c r="R399" s="438"/>
      <c r="S399" s="438"/>
      <c r="T399" s="438"/>
      <c r="U399" s="438"/>
      <c r="V399" s="438"/>
      <c r="W399" s="438"/>
      <c r="X399" s="438"/>
      <c r="Y399" s="438"/>
      <c r="Z399" s="438"/>
      <c r="AA399" s="438"/>
      <c r="AB399" s="438"/>
      <c r="AC399" s="438"/>
      <c r="AD399" s="439"/>
    </row>
    <row r="400" spans="1:31">
      <c r="A400" s="665"/>
      <c r="B400" s="704" t="s">
        <v>98</v>
      </c>
      <c r="C400" s="679"/>
      <c r="D400" s="679"/>
      <c r="E400" s="679"/>
      <c r="F400" s="679"/>
      <c r="G400" s="679"/>
      <c r="H400" s="679"/>
      <c r="I400" s="679"/>
      <c r="J400" s="679"/>
      <c r="K400" s="679"/>
      <c r="L400" s="679"/>
      <c r="M400" s="679"/>
      <c r="N400" s="679"/>
      <c r="O400" s="679"/>
      <c r="P400" s="679"/>
      <c r="Q400" s="438"/>
      <c r="R400" s="438"/>
      <c r="S400" s="438"/>
      <c r="T400" s="438"/>
      <c r="U400" s="438"/>
      <c r="V400" s="438"/>
      <c r="W400" s="438"/>
      <c r="X400" s="438"/>
      <c r="Y400" s="438"/>
      <c r="Z400" s="438"/>
      <c r="AA400" s="438"/>
      <c r="AB400" s="438"/>
      <c r="AC400" s="438"/>
      <c r="AD400" s="439"/>
    </row>
    <row r="401" spans="1:30" s="140" customFormat="1">
      <c r="A401" s="475" t="s">
        <v>115</v>
      </c>
      <c r="B401" s="155"/>
      <c r="C401" s="155"/>
      <c r="D401" s="155"/>
      <c r="E401" s="155"/>
      <c r="F401" s="155"/>
      <c r="G401" s="155"/>
      <c r="H401" s="155"/>
      <c r="I401" s="155"/>
      <c r="J401" s="155"/>
      <c r="K401" s="155"/>
      <c r="L401" s="155"/>
      <c r="M401" s="155"/>
      <c r="N401" s="155"/>
      <c r="O401" s="155"/>
      <c r="P401" s="155"/>
      <c r="Q401" s="433"/>
      <c r="R401" s="433"/>
      <c r="S401" s="433"/>
      <c r="T401" s="433"/>
      <c r="U401" s="433"/>
      <c r="V401" s="433"/>
      <c r="W401" s="433"/>
      <c r="X401" s="433"/>
      <c r="Y401" s="433"/>
      <c r="Z401" s="433"/>
      <c r="AA401" s="433"/>
      <c r="AB401" s="433"/>
      <c r="AC401" s="433"/>
      <c r="AD401" s="434"/>
    </row>
    <row r="402" spans="1:30" s="140" customFormat="1" ht="26">
      <c r="A402" s="696" t="s">
        <v>883</v>
      </c>
      <c r="B402" s="155" t="s">
        <v>798</v>
      </c>
      <c r="C402" s="706" t="e">
        <f>+'PE ADJS SIMPLE'!D102</f>
        <v>#VALUE!</v>
      </c>
      <c r="D402" s="293" t="e">
        <f>+'PE ADJS SIMPLE'!E102</f>
        <v>#VALUE!</v>
      </c>
      <c r="E402" s="293" t="e">
        <f>+'PE ADJS SIMPLE'!F102</f>
        <v>#VALUE!</v>
      </c>
      <c r="F402" s="293" t="e">
        <f>+'PE ADJS SIMPLE'!G102</f>
        <v>#VALUE!</v>
      </c>
      <c r="G402" s="293" t="e">
        <f>+'PE ADJS SIMPLE'!H102</f>
        <v>#VALUE!</v>
      </c>
      <c r="H402" s="293" t="e">
        <f>+'PE ADJS SIMPLE'!I102</f>
        <v>#VALUE!</v>
      </c>
      <c r="I402" s="293" t="e">
        <f>+'PE ADJS SIMPLE'!J102</f>
        <v>#VALUE!</v>
      </c>
      <c r="J402" s="293" t="e">
        <f>+'PE ADJS SIMPLE'!K102</f>
        <v>#VALUE!</v>
      </c>
      <c r="K402" s="293" t="e">
        <f>+'PE ADJS SIMPLE'!L102</f>
        <v>#VALUE!</v>
      </c>
      <c r="L402" s="293" t="e">
        <f>+'PE ADJS SIMPLE'!M102</f>
        <v>#VALUE!</v>
      </c>
      <c r="M402" s="155"/>
      <c r="N402" s="155"/>
      <c r="O402" s="155"/>
      <c r="P402" s="155"/>
      <c r="Q402" s="433"/>
      <c r="R402" s="433"/>
      <c r="S402" s="433"/>
      <c r="T402" s="433"/>
      <c r="U402" s="433"/>
      <c r="V402" s="433"/>
      <c r="W402" s="433"/>
      <c r="X402" s="433"/>
      <c r="Y402" s="433"/>
      <c r="Z402" s="433"/>
      <c r="AA402" s="433"/>
      <c r="AB402" s="433"/>
      <c r="AC402" s="433"/>
      <c r="AD402" s="434"/>
    </row>
    <row r="403" spans="1:30" s="140" customFormat="1" ht="39" customHeight="1">
      <c r="A403" s="475"/>
      <c r="B403" s="704" t="s">
        <v>881</v>
      </c>
      <c r="C403" s="405"/>
      <c r="D403" s="405"/>
      <c r="E403" s="405"/>
      <c r="F403" s="405"/>
      <c r="G403" s="405"/>
      <c r="H403" s="405"/>
      <c r="I403" s="405"/>
      <c r="J403" s="405"/>
      <c r="K403" s="405"/>
      <c r="L403" s="405"/>
      <c r="M403" s="405"/>
      <c r="N403" s="405"/>
      <c r="O403" s="405"/>
      <c r="P403" s="405"/>
      <c r="Q403" s="433"/>
      <c r="R403" s="433"/>
      <c r="S403" s="433"/>
      <c r="T403" s="433"/>
      <c r="U403" s="433"/>
      <c r="V403" s="433"/>
      <c r="W403" s="433"/>
      <c r="X403" s="433"/>
      <c r="Y403" s="433"/>
      <c r="Z403" s="433"/>
      <c r="AA403" s="433"/>
      <c r="AB403" s="433"/>
      <c r="AC403" s="433"/>
      <c r="AD403" s="434"/>
    </row>
    <row r="404" spans="1:30" s="140" customFormat="1" ht="14" customHeight="1">
      <c r="A404" s="475" t="s">
        <v>116</v>
      </c>
      <c r="B404" s="292"/>
      <c r="C404" s="155"/>
      <c r="D404" s="155"/>
      <c r="E404" s="155"/>
      <c r="F404" s="155"/>
      <c r="G404" s="155"/>
      <c r="H404" s="155"/>
      <c r="I404" s="155"/>
      <c r="J404" s="155"/>
      <c r="K404" s="155"/>
      <c r="L404" s="155"/>
      <c r="M404" s="155"/>
      <c r="N404" s="155"/>
      <c r="O404" s="155"/>
      <c r="P404" s="155"/>
      <c r="Q404" s="433"/>
      <c r="R404" s="433"/>
      <c r="S404" s="433"/>
      <c r="T404" s="433"/>
      <c r="U404" s="433"/>
      <c r="V404" s="433"/>
      <c r="W404" s="433"/>
      <c r="X404" s="433"/>
      <c r="Y404" s="433"/>
      <c r="Z404" s="433"/>
      <c r="AA404" s="433"/>
      <c r="AB404" s="433"/>
      <c r="AC404" s="433"/>
      <c r="AD404" s="434"/>
    </row>
    <row r="405" spans="1:30" s="140" customFormat="1">
      <c r="A405" s="452" t="s">
        <v>73</v>
      </c>
      <c r="B405" s="409" t="s">
        <v>99</v>
      </c>
      <c r="C405" s="287">
        <f>+'STAT 1 CALCS - IGNORE'!G316</f>
        <v>0</v>
      </c>
      <c r="D405" s="291">
        <f>+'STAT 1 CALCS - IGNORE'!H316</f>
        <v>0</v>
      </c>
      <c r="E405" s="291">
        <f>+'STAT 1 CALCS - IGNORE'!I316</f>
        <v>0</v>
      </c>
      <c r="F405" s="291">
        <f>+'STAT 1 CALCS - IGNORE'!J316</f>
        <v>0</v>
      </c>
      <c r="G405" s="291">
        <f>+'STAT 1 CALCS - IGNORE'!K316</f>
        <v>0</v>
      </c>
      <c r="H405" s="291">
        <f>+'STAT 1 CALCS - IGNORE'!L316</f>
        <v>0</v>
      </c>
      <c r="I405" s="291">
        <f>+'STAT 1 CALCS - IGNORE'!M316</f>
        <v>0</v>
      </c>
      <c r="J405" s="291">
        <f>+'STAT 1 CALCS - IGNORE'!N316</f>
        <v>0</v>
      </c>
      <c r="K405" s="291">
        <f>+'STAT 1 CALCS - IGNORE'!O316</f>
        <v>0</v>
      </c>
      <c r="L405" s="291">
        <f>+'STAT 1 CALCS - IGNORE'!P316</f>
        <v>0</v>
      </c>
      <c r="M405" s="155"/>
      <c r="N405" s="155"/>
      <c r="O405" s="155"/>
      <c r="P405" s="155"/>
      <c r="Q405" s="433" t="s">
        <v>32</v>
      </c>
      <c r="R405" s="433"/>
      <c r="S405" s="433"/>
      <c r="T405" s="433"/>
      <c r="U405" s="433"/>
      <c r="V405" s="433"/>
      <c r="W405" s="433"/>
      <c r="X405" s="433"/>
      <c r="Y405" s="433"/>
      <c r="Z405" s="433"/>
      <c r="AA405" s="433"/>
      <c r="AB405" s="433"/>
      <c r="AC405" s="433"/>
      <c r="AD405" s="434"/>
    </row>
    <row r="406" spans="1:30" s="140" customFormat="1">
      <c r="A406" s="475"/>
      <c r="B406" s="704" t="s">
        <v>882</v>
      </c>
      <c r="C406" s="369"/>
      <c r="D406" s="369"/>
      <c r="E406" s="369"/>
      <c r="F406" s="369"/>
      <c r="G406" s="369"/>
      <c r="H406" s="369"/>
      <c r="I406" s="369"/>
      <c r="J406" s="369"/>
      <c r="K406" s="369"/>
      <c r="L406" s="369"/>
      <c r="M406" s="369"/>
      <c r="N406" s="369"/>
      <c r="O406" s="369"/>
      <c r="P406" s="369"/>
      <c r="Q406" s="433"/>
      <c r="R406" s="433"/>
      <c r="S406" s="433"/>
      <c r="T406" s="433"/>
      <c r="U406" s="433"/>
      <c r="V406" s="433"/>
      <c r="W406" s="433"/>
      <c r="X406" s="433"/>
      <c r="Y406" s="433"/>
      <c r="Z406" s="433"/>
      <c r="AA406" s="433"/>
      <c r="AB406" s="433"/>
      <c r="AC406" s="433"/>
      <c r="AD406" s="434"/>
    </row>
    <row r="407" spans="1:30" s="140" customFormat="1">
      <c r="A407" s="680" t="s">
        <v>118</v>
      </c>
      <c r="B407" s="155"/>
      <c r="C407" s="155"/>
      <c r="D407" s="155"/>
      <c r="E407" s="155"/>
      <c r="F407" s="155"/>
      <c r="G407" s="155"/>
      <c r="H407" s="155"/>
      <c r="I407" s="155"/>
      <c r="J407" s="155"/>
      <c r="K407" s="155"/>
      <c r="L407" s="155"/>
      <c r="M407" s="155"/>
      <c r="N407" s="155"/>
      <c r="O407" s="155"/>
      <c r="P407" s="155"/>
      <c r="Q407" s="433"/>
      <c r="R407" s="433"/>
      <c r="S407" s="433"/>
      <c r="T407" s="433"/>
      <c r="U407" s="433"/>
      <c r="V407" s="433"/>
      <c r="W407" s="433"/>
      <c r="X407" s="433"/>
      <c r="Y407" s="433"/>
      <c r="Z407" s="433"/>
      <c r="AA407" s="433"/>
      <c r="AB407" s="433"/>
      <c r="AC407" s="433"/>
      <c r="AD407" s="434"/>
    </row>
    <row r="408" spans="1:30" s="140" customFormat="1">
      <c r="A408" s="452" t="s">
        <v>15</v>
      </c>
      <c r="B408" s="707" t="s">
        <v>100</v>
      </c>
      <c r="C408" s="287" t="e">
        <f>+'STAT 1 CALCS - IGNORE'!G322</f>
        <v>#DIV/0!</v>
      </c>
      <c r="D408" s="291" t="e">
        <f>+'STAT 1 CALCS - IGNORE'!H322</f>
        <v>#DIV/0!</v>
      </c>
      <c r="E408" s="291" t="e">
        <f>+'STAT 1 CALCS - IGNORE'!I322</f>
        <v>#DIV/0!</v>
      </c>
      <c r="F408" s="291" t="e">
        <f>+'STAT 1 CALCS - IGNORE'!J322</f>
        <v>#DIV/0!</v>
      </c>
      <c r="G408" s="291" t="e">
        <f>+'STAT 1 CALCS - IGNORE'!K322</f>
        <v>#DIV/0!</v>
      </c>
      <c r="H408" s="291" t="e">
        <f>+'STAT 1 CALCS - IGNORE'!L322</f>
        <v>#DIV/0!</v>
      </c>
      <c r="I408" s="291" t="e">
        <f>+'STAT 1 CALCS - IGNORE'!M322</f>
        <v>#DIV/0!</v>
      </c>
      <c r="J408" s="291" t="e">
        <f>+'STAT 1 CALCS - IGNORE'!N322</f>
        <v>#DIV/0!</v>
      </c>
      <c r="K408" s="291" t="e">
        <f>+'STAT 1 CALCS - IGNORE'!O322</f>
        <v>#DIV/0!</v>
      </c>
      <c r="L408" s="291" t="e">
        <f>+'STAT 1 CALCS - IGNORE'!P322</f>
        <v>#DIV/0!</v>
      </c>
      <c r="M408" s="155"/>
      <c r="N408" s="155"/>
      <c r="O408" s="155"/>
      <c r="P408" s="155"/>
      <c r="Q408" s="433"/>
      <c r="R408" s="433"/>
      <c r="S408" s="433"/>
      <c r="T408" s="433"/>
      <c r="U408" s="433"/>
      <c r="V408" s="433"/>
      <c r="W408" s="433"/>
      <c r="X408" s="433"/>
      <c r="Y408" s="433"/>
      <c r="Z408" s="433"/>
      <c r="AA408" s="433"/>
      <c r="AB408" s="433"/>
      <c r="AC408" s="433"/>
      <c r="AD408" s="434"/>
    </row>
    <row r="409" spans="1:30" s="140" customFormat="1">
      <c r="A409" s="656"/>
      <c r="B409" s="704" t="s">
        <v>112</v>
      </c>
      <c r="C409" s="369"/>
      <c r="D409" s="369"/>
      <c r="E409" s="369"/>
      <c r="F409" s="369"/>
      <c r="G409" s="369"/>
      <c r="H409" s="369"/>
      <c r="I409" s="369"/>
      <c r="J409" s="369"/>
      <c r="K409" s="369"/>
      <c r="L409" s="369"/>
      <c r="M409" s="369"/>
      <c r="N409" s="369"/>
      <c r="O409" s="369"/>
      <c r="P409" s="369"/>
      <c r="Q409" s="433"/>
      <c r="R409" s="433"/>
      <c r="S409" s="433"/>
      <c r="T409" s="433"/>
      <c r="U409" s="433"/>
      <c r="V409" s="433"/>
      <c r="W409" s="433"/>
      <c r="X409" s="433"/>
      <c r="Y409" s="433"/>
      <c r="Z409" s="433"/>
      <c r="AA409" s="433"/>
      <c r="AB409" s="433"/>
      <c r="AC409" s="433"/>
      <c r="AD409" s="434"/>
    </row>
    <row r="410" spans="1:30" s="140" customFormat="1">
      <c r="A410" s="656"/>
      <c r="B410" s="155"/>
      <c r="C410" s="155"/>
      <c r="D410" s="155"/>
      <c r="E410" s="155"/>
      <c r="F410" s="155"/>
      <c r="G410" s="155"/>
      <c r="H410" s="155"/>
      <c r="I410" s="155"/>
      <c r="J410" s="155"/>
      <c r="K410" s="155"/>
      <c r="L410" s="155"/>
      <c r="M410" s="155"/>
      <c r="N410" s="155"/>
      <c r="O410" s="155"/>
      <c r="P410" s="155"/>
      <c r="Q410" s="433"/>
      <c r="R410" s="433"/>
      <c r="S410" s="433"/>
      <c r="T410" s="433"/>
      <c r="U410" s="433"/>
      <c r="V410" s="433"/>
      <c r="W410" s="433"/>
      <c r="X410" s="433"/>
      <c r="Y410" s="433"/>
      <c r="Z410" s="433"/>
      <c r="AA410" s="433"/>
      <c r="AB410" s="433"/>
      <c r="AC410" s="433"/>
      <c r="AD410" s="434"/>
    </row>
    <row r="411" spans="1:30" s="140" customFormat="1">
      <c r="A411" s="680" t="s">
        <v>117</v>
      </c>
      <c r="B411" s="155"/>
      <c r="C411" s="155"/>
      <c r="D411" s="155"/>
      <c r="E411" s="155"/>
      <c r="F411" s="155"/>
      <c r="G411" s="155"/>
      <c r="H411" s="155"/>
      <c r="I411" s="155"/>
      <c r="J411" s="155"/>
      <c r="K411" s="155"/>
      <c r="L411" s="155"/>
      <c r="M411" s="155"/>
      <c r="N411" s="155"/>
      <c r="O411" s="155"/>
      <c r="P411" s="155"/>
      <c r="Q411" s="433"/>
      <c r="R411" s="433"/>
      <c r="S411" s="433"/>
      <c r="T411" s="433"/>
      <c r="U411" s="433"/>
      <c r="V411" s="433"/>
      <c r="W411" s="433"/>
      <c r="X411" s="433"/>
      <c r="Y411" s="433"/>
      <c r="Z411" s="433"/>
      <c r="AA411" s="433"/>
      <c r="AB411" s="433"/>
      <c r="AC411" s="433"/>
      <c r="AD411" s="434"/>
    </row>
    <row r="412" spans="1:30" s="193" customFormat="1" ht="14">
      <c r="A412" s="452" t="s">
        <v>91</v>
      </c>
      <c r="B412" s="708" t="s">
        <v>101</v>
      </c>
      <c r="C412" s="294" t="e">
        <f>+'STAT 1 CALCS - IGNORE'!G335</f>
        <v>#DIV/0!</v>
      </c>
      <c r="D412" s="295" t="e">
        <f>+'STAT 1 CALCS - IGNORE'!H335</f>
        <v>#DIV/0!</v>
      </c>
      <c r="E412" s="295" t="e">
        <f>+'STAT 1 CALCS - IGNORE'!I335</f>
        <v>#DIV/0!</v>
      </c>
      <c r="F412" s="295" t="e">
        <f>+'STAT 1 CALCS - IGNORE'!J335</f>
        <v>#DIV/0!</v>
      </c>
      <c r="G412" s="295" t="e">
        <f>+'STAT 1 CALCS - IGNORE'!K335</f>
        <v>#DIV/0!</v>
      </c>
      <c r="H412" s="295" t="e">
        <f>+'STAT 1 CALCS - IGNORE'!L335</f>
        <v>#DIV/0!</v>
      </c>
      <c r="I412" s="295" t="e">
        <f>+'STAT 1 CALCS - IGNORE'!M335</f>
        <v>#DIV/0!</v>
      </c>
      <c r="J412" s="295" t="e">
        <f>+'STAT 1 CALCS - IGNORE'!N335</f>
        <v>#DIV/0!</v>
      </c>
      <c r="K412" s="295" t="e">
        <f>+'STAT 1 CALCS - IGNORE'!O335</f>
        <v>#DIV/0!</v>
      </c>
      <c r="L412" s="295" t="e">
        <f>+'STAT 1 CALCS - IGNORE'!P335</f>
        <v>#DIV/0!</v>
      </c>
      <c r="M412" s="282"/>
      <c r="N412" s="282"/>
      <c r="O412" s="282"/>
      <c r="P412" s="282"/>
      <c r="Q412" s="476"/>
      <c r="R412" s="476"/>
      <c r="S412" s="476"/>
      <c r="T412" s="476"/>
      <c r="U412" s="476"/>
      <c r="V412" s="476"/>
      <c r="W412" s="476"/>
      <c r="X412" s="476"/>
      <c r="Y412" s="476"/>
      <c r="Z412" s="476"/>
      <c r="AA412" s="476"/>
      <c r="AB412" s="476"/>
      <c r="AC412" s="476"/>
      <c r="AD412" s="477"/>
    </row>
    <row r="413" spans="1:30" s="193" customFormat="1" ht="32" customHeight="1">
      <c r="A413" s="662"/>
      <c r="B413" s="303" t="s">
        <v>92</v>
      </c>
      <c r="C413" s="689"/>
      <c r="D413" s="689"/>
      <c r="E413" s="689"/>
      <c r="F413" s="689"/>
      <c r="G413" s="689"/>
      <c r="H413" s="689"/>
      <c r="I413" s="689"/>
      <c r="J413" s="689"/>
      <c r="K413" s="689"/>
      <c r="L413" s="689"/>
      <c r="M413" s="689"/>
      <c r="N413" s="689"/>
      <c r="O413" s="689"/>
      <c r="P413" s="689"/>
      <c r="Q413" s="476"/>
      <c r="R413" s="476"/>
      <c r="S413" s="476"/>
      <c r="T413" s="476"/>
      <c r="U413" s="476"/>
      <c r="V413" s="476"/>
      <c r="W413" s="476"/>
      <c r="X413" s="476"/>
      <c r="Y413" s="476"/>
      <c r="Z413" s="476"/>
      <c r="AA413" s="476"/>
      <c r="AB413" s="476"/>
      <c r="AC413" s="476"/>
      <c r="AD413" s="477"/>
    </row>
    <row r="414" spans="1:30" s="138" customFormat="1">
      <c r="B414" s="704" t="s">
        <v>129</v>
      </c>
      <c r="C414" s="683"/>
      <c r="D414" s="683"/>
      <c r="E414" s="683"/>
      <c r="F414" s="683"/>
      <c r="G414" s="683"/>
      <c r="H414" s="683"/>
      <c r="I414" s="683"/>
      <c r="J414" s="683"/>
      <c r="K414" s="683"/>
      <c r="L414" s="683"/>
      <c r="M414" s="683"/>
      <c r="N414" s="683"/>
      <c r="O414" s="683"/>
      <c r="P414" s="683"/>
      <c r="Q414" s="455"/>
      <c r="R414" s="455"/>
      <c r="S414" s="455"/>
      <c r="T414" s="455"/>
      <c r="U414" s="455"/>
      <c r="V414" s="455"/>
      <c r="W414" s="455"/>
      <c r="X414" s="455"/>
      <c r="Y414" s="455"/>
      <c r="Z414" s="455"/>
      <c r="AA414" s="455"/>
      <c r="AB414" s="455"/>
      <c r="AC414" s="455"/>
      <c r="AD414" s="456"/>
    </row>
    <row r="415" spans="1:30" s="138" customFormat="1">
      <c r="A415" s="514"/>
      <c r="B415" s="296"/>
      <c r="C415" s="296"/>
      <c r="D415" s="296"/>
      <c r="E415" s="296"/>
      <c r="F415" s="296"/>
      <c r="G415" s="296"/>
      <c r="H415" s="296"/>
      <c r="I415" s="296"/>
      <c r="J415" s="296"/>
      <c r="K415" s="296"/>
      <c r="L415" s="296"/>
      <c r="M415" s="296"/>
      <c r="N415" s="296"/>
      <c r="O415" s="296"/>
      <c r="P415" s="296"/>
      <c r="Q415" s="455"/>
      <c r="R415" s="455"/>
      <c r="S415" s="455"/>
      <c r="T415" s="455"/>
      <c r="U415" s="455"/>
      <c r="V415" s="455"/>
      <c r="W415" s="455"/>
      <c r="X415" s="455"/>
      <c r="Y415" s="455"/>
      <c r="Z415" s="455"/>
      <c r="AA415" s="455"/>
      <c r="AB415" s="455"/>
      <c r="AC415" s="455"/>
      <c r="AD415" s="456"/>
    </row>
    <row r="416" spans="1:30" s="138" customFormat="1">
      <c r="A416" s="686" t="s">
        <v>102</v>
      </c>
      <c r="B416" s="296"/>
      <c r="C416" s="296"/>
      <c r="D416" s="296"/>
      <c r="E416" s="296"/>
      <c r="F416" s="296"/>
      <c r="G416" s="296"/>
      <c r="H416" s="296"/>
      <c r="I416" s="296"/>
      <c r="J416" s="296"/>
      <c r="K416" s="296"/>
      <c r="L416" s="296"/>
      <c r="M416" s="296"/>
      <c r="N416" s="296"/>
      <c r="O416" s="296"/>
      <c r="P416" s="296"/>
      <c r="Q416" s="455"/>
      <c r="R416" s="455"/>
      <c r="S416" s="455"/>
      <c r="T416" s="455"/>
      <c r="U416" s="455"/>
      <c r="V416" s="455"/>
      <c r="W416" s="455"/>
      <c r="X416" s="455"/>
      <c r="Y416" s="455"/>
      <c r="Z416" s="455"/>
      <c r="AA416" s="455"/>
      <c r="AB416" s="455"/>
      <c r="AC416" s="455"/>
      <c r="AD416" s="456"/>
    </row>
    <row r="417" spans="1:30" s="145" customFormat="1">
      <c r="A417" s="694" t="s">
        <v>119</v>
      </c>
      <c r="B417" s="155"/>
      <c r="C417" s="297" t="s">
        <v>781</v>
      </c>
      <c r="D417" s="297"/>
      <c r="E417" s="235"/>
      <c r="F417" s="235"/>
      <c r="G417" s="235"/>
      <c r="H417" s="235"/>
      <c r="I417" s="235"/>
      <c r="J417" s="235"/>
      <c r="K417" s="235"/>
      <c r="L417" s="235"/>
      <c r="M417" s="235"/>
      <c r="N417" s="235"/>
      <c r="O417" s="235"/>
      <c r="P417" s="235"/>
      <c r="Q417" s="447"/>
      <c r="R417" s="447"/>
      <c r="S417" s="447"/>
      <c r="T417" s="447"/>
      <c r="U417" s="447"/>
      <c r="V417" s="447"/>
      <c r="W417" s="447"/>
      <c r="X417" s="447"/>
      <c r="Y417" s="447"/>
      <c r="Z417" s="447"/>
      <c r="AA417" s="447"/>
      <c r="AB417" s="447"/>
      <c r="AC417" s="447"/>
      <c r="AD417" s="448"/>
    </row>
    <row r="418" spans="1:30" s="145" customFormat="1">
      <c r="A418" s="695" t="s">
        <v>174</v>
      </c>
      <c r="B418" s="266"/>
      <c r="C418" s="266"/>
      <c r="D418" s="266"/>
      <c r="E418" s="266"/>
      <c r="F418" s="266"/>
      <c r="G418" s="266"/>
      <c r="H418" s="235"/>
      <c r="I418" s="235"/>
      <c r="J418" s="235"/>
      <c r="K418" s="235"/>
      <c r="L418" s="235"/>
      <c r="M418" s="235"/>
      <c r="N418" s="235"/>
      <c r="O418" s="235"/>
      <c r="P418" s="235"/>
      <c r="Q418" s="447"/>
      <c r="R418" s="447"/>
      <c r="S418" s="447"/>
      <c r="T418" s="447"/>
      <c r="U418" s="447"/>
      <c r="V418" s="447"/>
      <c r="W418" s="447"/>
      <c r="X418" s="447"/>
      <c r="Y418" s="447"/>
      <c r="Z418" s="447"/>
      <c r="AA418" s="447"/>
      <c r="AB418" s="447"/>
      <c r="AC418" s="447"/>
      <c r="AD418" s="448"/>
    </row>
    <row r="419" spans="1:30" s="145" customFormat="1">
      <c r="A419" s="666" t="s">
        <v>70</v>
      </c>
      <c r="B419" s="266"/>
      <c r="C419" s="266"/>
      <c r="D419" s="266"/>
      <c r="E419" s="266"/>
      <c r="F419" s="266"/>
      <c r="G419" s="266"/>
      <c r="H419" s="235"/>
      <c r="I419" s="235"/>
      <c r="J419" s="235"/>
      <c r="K419" s="235"/>
      <c r="L419" s="235"/>
      <c r="M419" s="235"/>
      <c r="N419" s="235"/>
      <c r="O419" s="235"/>
      <c r="P419" s="235"/>
      <c r="Q419" s="447"/>
      <c r="R419" s="447"/>
      <c r="S419" s="447"/>
      <c r="T419" s="447"/>
      <c r="U419" s="447"/>
      <c r="V419" s="447"/>
      <c r="W419" s="447"/>
      <c r="X419" s="447"/>
      <c r="Y419" s="447"/>
      <c r="Z419" s="447"/>
      <c r="AA419" s="447"/>
      <c r="AB419" s="447"/>
      <c r="AC419" s="447"/>
      <c r="AD419" s="448"/>
    </row>
    <row r="420" spans="1:30" s="145" customFormat="1">
      <c r="A420" s="666" t="s">
        <v>267</v>
      </c>
      <c r="B420" s="266"/>
      <c r="C420" s="266"/>
      <c r="D420" s="266"/>
      <c r="E420" s="266"/>
      <c r="F420" s="266"/>
      <c r="G420" s="266"/>
      <c r="H420" s="235"/>
      <c r="I420" s="235"/>
      <c r="J420" s="235"/>
      <c r="K420" s="235"/>
      <c r="L420" s="235"/>
      <c r="M420" s="235"/>
      <c r="N420" s="235"/>
      <c r="O420" s="235"/>
      <c r="P420" s="235"/>
      <c r="Q420" s="447"/>
      <c r="R420" s="447"/>
      <c r="S420" s="447"/>
      <c r="T420" s="447"/>
      <c r="U420" s="447"/>
      <c r="V420" s="447"/>
      <c r="W420" s="447"/>
      <c r="X420" s="447"/>
      <c r="Y420" s="447"/>
      <c r="Z420" s="447"/>
      <c r="AA420" s="447"/>
      <c r="AB420" s="447"/>
      <c r="AC420" s="447"/>
      <c r="AD420" s="448"/>
    </row>
    <row r="421" spans="1:30" s="299" customFormat="1" ht="26">
      <c r="A421" s="696" t="s">
        <v>175</v>
      </c>
      <c r="B421" s="667" t="s">
        <v>285</v>
      </c>
      <c r="C421" s="702" t="s">
        <v>127</v>
      </c>
      <c r="D421" s="702" t="s">
        <v>127</v>
      </c>
      <c r="E421" s="702" t="s">
        <v>127</v>
      </c>
      <c r="F421" s="702" t="s">
        <v>127</v>
      </c>
      <c r="G421" s="702" t="s">
        <v>127</v>
      </c>
      <c r="H421" s="702" t="s">
        <v>127</v>
      </c>
      <c r="I421" s="702" t="s">
        <v>127</v>
      </c>
      <c r="J421" s="702" t="s">
        <v>127</v>
      </c>
      <c r="K421" s="702" t="s">
        <v>127</v>
      </c>
      <c r="L421" s="702" t="s">
        <v>127</v>
      </c>
      <c r="M421" s="298"/>
      <c r="N421" s="298"/>
      <c r="O421" s="298"/>
      <c r="P421" s="298"/>
      <c r="Q421" s="674"/>
      <c r="R421" s="674"/>
      <c r="S421" s="674"/>
      <c r="T421" s="674"/>
      <c r="U421" s="674"/>
      <c r="V421" s="674"/>
      <c r="W421" s="674"/>
      <c r="X421" s="674"/>
      <c r="Y421" s="674"/>
      <c r="Z421" s="674"/>
      <c r="AA421" s="674"/>
      <c r="AB421" s="674"/>
      <c r="AC421" s="674"/>
      <c r="AD421" s="675"/>
    </row>
    <row r="422" spans="1:30" s="145" customFormat="1">
      <c r="A422" s="449" t="s">
        <v>644</v>
      </c>
      <c r="B422" s="235"/>
      <c r="C422" s="703"/>
      <c r="D422" s="703"/>
      <c r="E422" s="703"/>
      <c r="F422" s="703"/>
      <c r="G422" s="703"/>
      <c r="H422" s="703"/>
      <c r="I422" s="703"/>
      <c r="J422" s="703"/>
      <c r="K422" s="703"/>
      <c r="L422" s="703"/>
      <c r="M422" s="235"/>
      <c r="N422" s="235"/>
      <c r="O422" s="235"/>
      <c r="P422" s="235"/>
      <c r="Q422" s="447"/>
      <c r="R422" s="447"/>
      <c r="S422" s="447"/>
      <c r="T422" s="447"/>
      <c r="U422" s="447"/>
      <c r="V422" s="447"/>
      <c r="W422" s="447"/>
      <c r="X422" s="447"/>
      <c r="Y422" s="447"/>
      <c r="Z422" s="447"/>
      <c r="AA422" s="447"/>
      <c r="AB422" s="447"/>
      <c r="AC422" s="447"/>
      <c r="AD422" s="448"/>
    </row>
    <row r="423" spans="1:30" s="299" customFormat="1" ht="26">
      <c r="A423" s="697" t="s">
        <v>74</v>
      </c>
      <c r="B423" s="298"/>
      <c r="C423" s="702" t="s">
        <v>128</v>
      </c>
      <c r="D423" s="702" t="s">
        <v>128</v>
      </c>
      <c r="E423" s="702" t="s">
        <v>128</v>
      </c>
      <c r="F423" s="702" t="s">
        <v>128</v>
      </c>
      <c r="G423" s="702" t="s">
        <v>128</v>
      </c>
      <c r="H423" s="702" t="s">
        <v>128</v>
      </c>
      <c r="I423" s="702" t="s">
        <v>128</v>
      </c>
      <c r="J423" s="702" t="s">
        <v>128</v>
      </c>
      <c r="K423" s="702" t="s">
        <v>128</v>
      </c>
      <c r="L423" s="702" t="s">
        <v>128</v>
      </c>
      <c r="M423" s="298"/>
      <c r="N423" s="298"/>
      <c r="O423" s="298"/>
      <c r="P423" s="298"/>
      <c r="Q423" s="674"/>
      <c r="R423" s="674"/>
      <c r="S423" s="674"/>
      <c r="T423" s="674"/>
      <c r="U423" s="674"/>
      <c r="V423" s="674"/>
      <c r="W423" s="674"/>
      <c r="X423" s="674"/>
      <c r="Y423" s="674"/>
      <c r="Z423" s="674"/>
      <c r="AA423" s="674"/>
      <c r="AB423" s="674"/>
      <c r="AC423" s="674"/>
      <c r="AD423" s="675"/>
    </row>
    <row r="424" spans="1:30" s="299" customFormat="1" ht="26">
      <c r="A424" s="698" t="s">
        <v>90</v>
      </c>
      <c r="B424" s="298"/>
      <c r="C424" s="300" t="s">
        <v>233</v>
      </c>
      <c r="D424" s="300" t="s">
        <v>233</v>
      </c>
      <c r="E424" s="300" t="s">
        <v>233</v>
      </c>
      <c r="F424" s="300" t="s">
        <v>233</v>
      </c>
      <c r="G424" s="300" t="s">
        <v>233</v>
      </c>
      <c r="H424" s="300" t="s">
        <v>233</v>
      </c>
      <c r="I424" s="300" t="s">
        <v>233</v>
      </c>
      <c r="J424" s="300" t="s">
        <v>233</v>
      </c>
      <c r="K424" s="300" t="s">
        <v>233</v>
      </c>
      <c r="L424" s="300" t="s">
        <v>233</v>
      </c>
      <c r="M424" s="298"/>
      <c r="N424" s="298"/>
      <c r="O424" s="298"/>
      <c r="P424" s="298"/>
      <c r="Q424" s="674"/>
      <c r="R424" s="674"/>
      <c r="S424" s="674"/>
      <c r="T424" s="674"/>
      <c r="U424" s="674"/>
      <c r="V424" s="674"/>
      <c r="W424" s="674"/>
      <c r="X424" s="674"/>
      <c r="Y424" s="674"/>
      <c r="Z424" s="674"/>
      <c r="AA424" s="674"/>
      <c r="AB424" s="674"/>
      <c r="AC424" s="674"/>
      <c r="AD424" s="675"/>
    </row>
    <row r="425" spans="1:30" s="145" customFormat="1" ht="14" thickBot="1">
      <c r="A425" s="449"/>
      <c r="B425" s="235"/>
      <c r="C425" s="235"/>
      <c r="D425" s="235"/>
      <c r="E425" s="235"/>
      <c r="F425" s="235"/>
      <c r="G425" s="235"/>
      <c r="H425" s="235"/>
      <c r="I425" s="235"/>
      <c r="J425" s="235"/>
      <c r="K425" s="235"/>
      <c r="L425" s="235"/>
      <c r="M425" s="235"/>
      <c r="N425" s="235"/>
      <c r="O425" s="235"/>
      <c r="P425" s="235"/>
      <c r="Q425" s="447"/>
      <c r="R425" s="447"/>
      <c r="S425" s="447"/>
      <c r="T425" s="447"/>
      <c r="U425" s="447"/>
      <c r="V425" s="447"/>
      <c r="W425" s="447"/>
      <c r="X425" s="447"/>
      <c r="Y425" s="447"/>
      <c r="Z425" s="447"/>
      <c r="AA425" s="447"/>
      <c r="AB425" s="447"/>
      <c r="AC425" s="447"/>
      <c r="AD425" s="448"/>
    </row>
    <row r="426" spans="1:30" s="145" customFormat="1" ht="14" thickBot="1">
      <c r="A426" s="700" t="s">
        <v>176</v>
      </c>
      <c r="B426" s="235"/>
      <c r="C426" s="301" t="str">
        <f>IF(C421=0,0,IF($D$368=1,C423,C424))</f>
        <v>only if failed A, B</v>
      </c>
      <c r="D426" s="301" t="str">
        <f t="shared" ref="D426:E426" si="7">IF(D421=0,0,IF($D$368=1,D423,D424))</f>
        <v>only if failed A, B</v>
      </c>
      <c r="E426" s="301" t="str">
        <f t="shared" si="7"/>
        <v>only if failed A, B</v>
      </c>
      <c r="F426" s="301" t="str">
        <f t="shared" ref="F426:L426" si="8">IF(F421=0,0,IF($D$368=1,F423,F424))</f>
        <v>only if failed A, B</v>
      </c>
      <c r="G426" s="301" t="str">
        <f t="shared" si="8"/>
        <v>only if failed A, B</v>
      </c>
      <c r="H426" s="301" t="str">
        <f t="shared" si="8"/>
        <v>only if failed A, B</v>
      </c>
      <c r="I426" s="301" t="str">
        <f t="shared" si="8"/>
        <v>only if failed A, B</v>
      </c>
      <c r="J426" s="301" t="str">
        <f t="shared" si="8"/>
        <v>only if failed A, B</v>
      </c>
      <c r="K426" s="301" t="str">
        <f t="shared" si="8"/>
        <v>only if failed A, B</v>
      </c>
      <c r="L426" s="301" t="str">
        <f t="shared" si="8"/>
        <v>only if failed A, B</v>
      </c>
      <c r="M426" s="235"/>
      <c r="N426" s="235"/>
      <c r="O426" s="235"/>
      <c r="P426" s="235"/>
      <c r="Q426" s="447"/>
      <c r="R426" s="447"/>
      <c r="S426" s="447"/>
      <c r="T426" s="447"/>
      <c r="U426" s="447"/>
      <c r="V426" s="447"/>
      <c r="W426" s="447"/>
      <c r="X426" s="447"/>
      <c r="Y426" s="447"/>
      <c r="Z426" s="447"/>
      <c r="AA426" s="447"/>
      <c r="AB426" s="447"/>
      <c r="AC426" s="447"/>
      <c r="AD426" s="448"/>
    </row>
    <row r="427" spans="1:30" s="145" customFormat="1" ht="14">
      <c r="A427" s="627" t="s">
        <v>120</v>
      </c>
      <c r="B427" s="235"/>
      <c r="C427" s="235"/>
      <c r="D427" s="235"/>
      <c r="E427" s="235"/>
      <c r="F427" s="265"/>
      <c r="G427" s="235"/>
      <c r="H427" s="235"/>
      <c r="I427" s="235"/>
      <c r="J427" s="235"/>
      <c r="K427" s="235"/>
      <c r="L427" s="235"/>
      <c r="M427" s="235"/>
      <c r="N427" s="235"/>
      <c r="O427" s="235"/>
      <c r="P427" s="235"/>
      <c r="Q427" s="447"/>
      <c r="R427" s="447"/>
      <c r="S427" s="447"/>
      <c r="T427" s="447"/>
      <c r="U427" s="447"/>
      <c r="V427" s="447"/>
      <c r="W427" s="447"/>
      <c r="X427" s="447"/>
      <c r="Y427" s="447"/>
      <c r="Z427" s="447"/>
      <c r="AA427" s="447"/>
      <c r="AB427" s="447"/>
      <c r="AC427" s="447"/>
      <c r="AD427" s="448"/>
    </row>
    <row r="428" spans="1:30" s="145" customFormat="1">
      <c r="A428" s="680" t="s">
        <v>179</v>
      </c>
      <c r="B428" s="235"/>
      <c r="C428" s="235"/>
      <c r="D428" s="235"/>
      <c r="E428" s="235"/>
      <c r="F428" s="235"/>
      <c r="G428" s="235"/>
      <c r="H428" s="235"/>
      <c r="I428" s="235"/>
      <c r="J428" s="235"/>
      <c r="K428" s="235"/>
      <c r="L428" s="235"/>
      <c r="M428" s="235"/>
      <c r="N428" s="235"/>
      <c r="O428" s="235"/>
      <c r="P428" s="235"/>
      <c r="Q428" s="447"/>
      <c r="R428" s="447"/>
      <c r="S428" s="447"/>
      <c r="T428" s="447"/>
      <c r="U428" s="447"/>
      <c r="V428" s="447"/>
      <c r="W428" s="447"/>
      <c r="X428" s="447"/>
      <c r="Y428" s="447"/>
      <c r="Z428" s="447"/>
      <c r="AA428" s="447"/>
      <c r="AB428" s="447"/>
      <c r="AC428" s="447"/>
      <c r="AD428" s="448"/>
    </row>
    <row r="429" spans="1:30" s="138" customFormat="1">
      <c r="A429" s="701" t="s">
        <v>124</v>
      </c>
      <c r="B429" s="571" t="s">
        <v>125</v>
      </c>
      <c r="C429" s="296"/>
      <c r="D429" s="296"/>
      <c r="E429" s="296"/>
      <c r="F429" s="296"/>
      <c r="G429" s="296"/>
      <c r="H429" s="296"/>
      <c r="I429" s="296"/>
      <c r="J429" s="296"/>
      <c r="K429" s="296"/>
      <c r="L429" s="296"/>
      <c r="M429" s="296"/>
      <c r="N429" s="296"/>
      <c r="O429" s="296"/>
      <c r="P429" s="296"/>
      <c r="Q429" s="455"/>
      <c r="R429" s="455"/>
      <c r="S429" s="455"/>
      <c r="T429" s="455"/>
      <c r="U429" s="455"/>
      <c r="V429" s="455"/>
      <c r="W429" s="455"/>
      <c r="X429" s="455"/>
      <c r="Y429" s="455"/>
      <c r="Z429" s="455"/>
      <c r="AA429" s="455"/>
      <c r="AB429" s="455"/>
      <c r="AC429" s="455"/>
      <c r="AD429" s="456"/>
    </row>
    <row r="430" spans="1:30" s="138" customFormat="1">
      <c r="A430" s="452" t="s">
        <v>126</v>
      </c>
      <c r="B430" s="296" t="s">
        <v>242</v>
      </c>
      <c r="C430" s="296"/>
      <c r="D430" s="296"/>
      <c r="E430" s="296"/>
      <c r="F430" s="296"/>
      <c r="G430" s="296"/>
      <c r="H430" s="296"/>
      <c r="I430" s="296"/>
      <c r="J430" s="296"/>
      <c r="K430" s="296"/>
      <c r="L430" s="296"/>
      <c r="M430" s="296"/>
      <c r="N430" s="296"/>
      <c r="O430" s="296"/>
      <c r="P430" s="296"/>
      <c r="Q430" s="455"/>
      <c r="R430" s="455"/>
      <c r="S430" s="455"/>
      <c r="T430" s="455"/>
      <c r="U430" s="455"/>
      <c r="V430" s="455"/>
      <c r="W430" s="455"/>
      <c r="X430" s="455"/>
      <c r="Y430" s="455"/>
      <c r="Z430" s="455"/>
      <c r="AA430" s="455"/>
      <c r="AB430" s="455"/>
      <c r="AC430" s="455"/>
      <c r="AD430" s="456"/>
    </row>
    <row r="431" spans="1:30" s="138" customFormat="1">
      <c r="A431" s="490" t="s">
        <v>315</v>
      </c>
      <c r="B431" s="302" t="str">
        <f>IF($D$364=1,0,C426)</f>
        <v>only if failed A, B</v>
      </c>
      <c r="C431" s="296"/>
      <c r="D431" s="296"/>
      <c r="E431" s="296"/>
      <c r="F431" s="296"/>
      <c r="G431" s="296"/>
      <c r="H431" s="296"/>
      <c r="I431" s="296"/>
      <c r="J431" s="296"/>
      <c r="K431" s="296"/>
      <c r="L431" s="296"/>
      <c r="M431" s="296"/>
      <c r="N431" s="296"/>
      <c r="O431" s="296"/>
      <c r="P431" s="296"/>
      <c r="Q431" s="455"/>
      <c r="R431" s="455"/>
      <c r="S431" s="455"/>
      <c r="T431" s="455"/>
      <c r="U431" s="455"/>
      <c r="V431" s="455"/>
      <c r="W431" s="455"/>
      <c r="X431" s="455"/>
      <c r="Y431" s="455"/>
      <c r="Z431" s="455"/>
      <c r="AA431" s="455"/>
      <c r="AB431" s="455"/>
      <c r="AC431" s="455"/>
      <c r="AD431" s="456"/>
    </row>
    <row r="432" spans="1:30" s="138" customFormat="1">
      <c r="A432" s="490" t="s">
        <v>573</v>
      </c>
      <c r="B432" s="302" t="str">
        <f>IF($D$364=1,0,D426)</f>
        <v>only if failed A, B</v>
      </c>
      <c r="C432" s="296"/>
      <c r="D432" s="296"/>
      <c r="E432" s="296"/>
      <c r="F432" s="296"/>
      <c r="G432" s="296"/>
      <c r="H432" s="296"/>
      <c r="I432" s="296"/>
      <c r="J432" s="296"/>
      <c r="K432" s="296"/>
      <c r="L432" s="296"/>
      <c r="M432" s="296"/>
      <c r="N432" s="296"/>
      <c r="O432" s="296"/>
      <c r="P432" s="296"/>
      <c r="Q432" s="455"/>
      <c r="R432" s="455"/>
      <c r="S432" s="455"/>
      <c r="T432" s="455"/>
      <c r="U432" s="455"/>
      <c r="V432" s="455"/>
      <c r="W432" s="455"/>
      <c r="X432" s="455"/>
      <c r="Y432" s="455"/>
      <c r="Z432" s="455"/>
      <c r="AA432" s="455"/>
      <c r="AB432" s="455"/>
      <c r="AC432" s="455"/>
      <c r="AD432" s="456"/>
    </row>
    <row r="433" spans="1:30" s="138" customFormat="1">
      <c r="A433" s="490" t="s">
        <v>316</v>
      </c>
      <c r="B433" s="302" t="str">
        <f>IF($D$364=1,0,E426)</f>
        <v>only if failed A, B</v>
      </c>
      <c r="C433" s="634"/>
      <c r="D433" s="392"/>
      <c r="E433" s="392"/>
      <c r="F433" s="392"/>
      <c r="G433" s="392"/>
      <c r="H433" s="296"/>
      <c r="I433" s="296"/>
      <c r="J433" s="296"/>
      <c r="K433" s="296"/>
      <c r="L433" s="296"/>
      <c r="M433" s="296"/>
      <c r="N433" s="296"/>
      <c r="O433" s="296"/>
      <c r="P433" s="296"/>
      <c r="Q433" s="455"/>
      <c r="R433" s="455"/>
      <c r="S433" s="455"/>
      <c r="T433" s="455"/>
      <c r="U433" s="455"/>
      <c r="V433" s="455"/>
      <c r="W433" s="455"/>
      <c r="X433" s="455"/>
      <c r="Y433" s="455"/>
      <c r="Z433" s="455"/>
      <c r="AA433" s="455"/>
      <c r="AB433" s="455"/>
      <c r="AC433" s="455"/>
      <c r="AD433" s="456"/>
    </row>
    <row r="434" spans="1:30" s="138" customFormat="1">
      <c r="A434" s="490" t="s">
        <v>485</v>
      </c>
      <c r="B434" s="302" t="str">
        <f>IF($D$364=1,0,F426)</f>
        <v>only if failed A, B</v>
      </c>
      <c r="C434" s="634"/>
      <c r="D434" s="634"/>
      <c r="E434" s="634"/>
      <c r="F434" s="634"/>
      <c r="G434" s="392"/>
      <c r="H434" s="296"/>
      <c r="I434" s="296"/>
      <c r="J434" s="296"/>
      <c r="K434" s="296"/>
      <c r="L434" s="296"/>
      <c r="M434" s="296"/>
      <c r="N434" s="296"/>
      <c r="O434" s="296"/>
      <c r="P434" s="296"/>
      <c r="Q434" s="455"/>
      <c r="R434" s="455"/>
      <c r="S434" s="455"/>
      <c r="T434" s="455"/>
      <c r="U434" s="455"/>
      <c r="V434" s="455"/>
      <c r="W434" s="455"/>
      <c r="X434" s="455"/>
      <c r="Y434" s="455"/>
      <c r="Z434" s="455"/>
      <c r="AA434" s="455"/>
      <c r="AB434" s="455"/>
      <c r="AC434" s="455"/>
      <c r="AD434" s="456"/>
    </row>
    <row r="435" spans="1:30" s="138" customFormat="1">
      <c r="A435" s="490" t="s">
        <v>569</v>
      </c>
      <c r="B435" s="302" t="str">
        <f>IF($D$364=1,0,G426)</f>
        <v>only if failed A, B</v>
      </c>
      <c r="C435" s="296"/>
      <c r="D435" s="296"/>
      <c r="E435" s="296"/>
      <c r="F435" s="296"/>
      <c r="G435" s="296"/>
      <c r="H435" s="296"/>
      <c r="I435" s="296"/>
      <c r="J435" s="296"/>
      <c r="K435" s="296"/>
      <c r="L435" s="296"/>
      <c r="M435" s="296"/>
      <c r="N435" s="296"/>
      <c r="O435" s="296"/>
      <c r="P435" s="296"/>
      <c r="Q435" s="455"/>
      <c r="R435" s="455"/>
      <c r="S435" s="455"/>
      <c r="T435" s="455"/>
      <c r="U435" s="455"/>
      <c r="V435" s="455"/>
      <c r="W435" s="455"/>
      <c r="X435" s="455"/>
      <c r="Y435" s="455"/>
      <c r="Z435" s="455"/>
      <c r="AA435" s="455"/>
      <c r="AB435" s="455"/>
      <c r="AC435" s="455"/>
      <c r="AD435" s="456"/>
    </row>
    <row r="436" spans="1:30" s="138" customFormat="1">
      <c r="A436" s="490" t="s">
        <v>570</v>
      </c>
      <c r="B436" s="302" t="str">
        <f>IF($D$364=1,0,H426)</f>
        <v>only if failed A, B</v>
      </c>
      <c r="C436" s="296"/>
      <c r="D436" s="296"/>
      <c r="E436" s="296"/>
      <c r="F436" s="296"/>
      <c r="G436" s="296"/>
      <c r="H436" s="296"/>
      <c r="I436" s="296"/>
      <c r="J436" s="296"/>
      <c r="K436" s="296"/>
      <c r="L436" s="296"/>
      <c r="M436" s="296"/>
      <c r="N436" s="296"/>
      <c r="O436" s="296"/>
      <c r="P436" s="296"/>
      <c r="Q436" s="455"/>
      <c r="R436" s="455"/>
      <c r="S436" s="455"/>
      <c r="T436" s="455"/>
      <c r="U436" s="455"/>
      <c r="V436" s="455"/>
      <c r="W436" s="455"/>
      <c r="X436" s="455"/>
      <c r="Y436" s="455"/>
      <c r="Z436" s="455"/>
      <c r="AA436" s="455"/>
      <c r="AB436" s="455"/>
      <c r="AC436" s="455"/>
      <c r="AD436" s="456"/>
    </row>
    <row r="437" spans="1:30" s="138" customFormat="1">
      <c r="A437" s="490" t="s">
        <v>481</v>
      </c>
      <c r="B437" s="302" t="str">
        <f>IF($D$364=1,0,I426)</f>
        <v>only if failed A, B</v>
      </c>
      <c r="C437" s="296"/>
      <c r="D437" s="296"/>
      <c r="E437" s="296"/>
      <c r="F437" s="296"/>
      <c r="G437" s="296"/>
      <c r="H437" s="296"/>
      <c r="I437" s="296"/>
      <c r="J437" s="296"/>
      <c r="K437" s="296"/>
      <c r="L437" s="296"/>
      <c r="M437" s="296"/>
      <c r="N437" s="296"/>
      <c r="O437" s="296"/>
      <c r="P437" s="296"/>
      <c r="Q437" s="455"/>
      <c r="R437" s="455"/>
      <c r="S437" s="455"/>
      <c r="T437" s="455"/>
      <c r="U437" s="455"/>
      <c r="V437" s="455"/>
      <c r="W437" s="455"/>
      <c r="X437" s="455"/>
      <c r="Y437" s="455"/>
      <c r="Z437" s="455"/>
      <c r="AA437" s="455"/>
      <c r="AB437" s="455"/>
      <c r="AC437" s="455"/>
      <c r="AD437" s="456"/>
    </row>
    <row r="438" spans="1:30" s="138" customFormat="1">
      <c r="A438" s="490" t="s">
        <v>480</v>
      </c>
      <c r="B438" s="302" t="str">
        <f>IF($D$364=1,0,J426)</f>
        <v>only if failed A, B</v>
      </c>
      <c r="C438" s="296"/>
      <c r="D438" s="296"/>
      <c r="E438" s="296"/>
      <c r="F438" s="296"/>
      <c r="G438" s="296"/>
      <c r="H438" s="296"/>
      <c r="I438" s="296"/>
      <c r="J438" s="296"/>
      <c r="K438" s="296"/>
      <c r="L438" s="296"/>
      <c r="M438" s="296"/>
      <c r="N438" s="296"/>
      <c r="O438" s="296"/>
      <c r="P438" s="296"/>
      <c r="Q438" s="455"/>
      <c r="R438" s="455"/>
      <c r="S438" s="455"/>
      <c r="T438" s="455"/>
      <c r="U438" s="455"/>
      <c r="V438" s="455"/>
      <c r="W438" s="455"/>
      <c r="X438" s="455"/>
      <c r="Y438" s="455"/>
      <c r="Z438" s="455"/>
      <c r="AA438" s="455"/>
      <c r="AB438" s="455"/>
      <c r="AC438" s="455"/>
      <c r="AD438" s="456"/>
    </row>
    <row r="439" spans="1:30" s="138" customFormat="1">
      <c r="A439" s="490" t="s">
        <v>479</v>
      </c>
      <c r="B439" s="302" t="str">
        <f>IF($D$364=1,0,K426)</f>
        <v>only if failed A, B</v>
      </c>
      <c r="C439" s="296"/>
      <c r="D439" s="296"/>
      <c r="E439" s="296"/>
      <c r="F439" s="296"/>
      <c r="G439" s="296"/>
      <c r="H439" s="296"/>
      <c r="I439" s="296"/>
      <c r="J439" s="296"/>
      <c r="K439" s="296"/>
      <c r="L439" s="296"/>
      <c r="M439" s="296"/>
      <c r="N439" s="296"/>
      <c r="O439" s="296"/>
      <c r="P439" s="296"/>
      <c r="Q439" s="455"/>
      <c r="R439" s="455"/>
      <c r="S439" s="455"/>
      <c r="T439" s="455"/>
      <c r="U439" s="455"/>
      <c r="V439" s="455"/>
      <c r="W439" s="455"/>
      <c r="X439" s="455"/>
      <c r="Y439" s="455"/>
      <c r="Z439" s="455"/>
      <c r="AA439" s="455"/>
      <c r="AB439" s="455"/>
      <c r="AC439" s="455"/>
      <c r="AD439" s="456"/>
    </row>
    <row r="440" spans="1:30" s="138" customFormat="1">
      <c r="A440" s="490" t="s">
        <v>494</v>
      </c>
      <c r="B440" s="302" t="str">
        <f>IF($D$364=1,0,L426)</f>
        <v>only if failed A, B</v>
      </c>
      <c r="C440" s="296"/>
      <c r="D440" s="296"/>
      <c r="E440" s="296"/>
      <c r="F440" s="296"/>
      <c r="G440" s="296"/>
      <c r="H440" s="296"/>
      <c r="I440" s="296"/>
      <c r="J440" s="296"/>
      <c r="K440" s="296"/>
      <c r="L440" s="296"/>
      <c r="M440" s="296"/>
      <c r="N440" s="296"/>
      <c r="O440" s="296"/>
      <c r="P440" s="296"/>
      <c r="Q440" s="455"/>
      <c r="R440" s="455"/>
      <c r="S440" s="455"/>
      <c r="T440" s="455"/>
      <c r="U440" s="455"/>
      <c r="V440" s="455"/>
      <c r="W440" s="455"/>
      <c r="X440" s="455"/>
      <c r="Y440" s="455"/>
      <c r="Z440" s="455"/>
      <c r="AA440" s="455"/>
      <c r="AB440" s="455"/>
      <c r="AC440" s="455"/>
      <c r="AD440" s="456"/>
    </row>
    <row r="441" spans="1:30">
      <c r="A441" s="437"/>
      <c r="B441" s="366"/>
      <c r="C441" s="366"/>
      <c r="D441" s="366"/>
      <c r="E441" s="366"/>
      <c r="F441" s="366"/>
      <c r="G441" s="366"/>
      <c r="H441" s="366"/>
      <c r="I441" s="366"/>
      <c r="J441" s="366"/>
      <c r="K441" s="366"/>
      <c r="L441" s="366"/>
      <c r="M441" s="366"/>
      <c r="N441" s="366"/>
      <c r="O441" s="366"/>
      <c r="P441" s="366"/>
      <c r="Q441" s="438"/>
      <c r="R441" s="438"/>
      <c r="S441" s="438"/>
      <c r="T441" s="438"/>
      <c r="U441" s="438"/>
      <c r="V441" s="438"/>
      <c r="W441" s="438"/>
      <c r="X441" s="438"/>
      <c r="Y441" s="438"/>
      <c r="Z441" s="438"/>
      <c r="AA441" s="438"/>
      <c r="AB441" s="438"/>
      <c r="AC441" s="438"/>
      <c r="AD441" s="439"/>
    </row>
    <row r="442" spans="1:30" ht="14" thickBot="1">
      <c r="A442" s="636"/>
      <c r="B442" s="483"/>
      <c r="C442" s="483"/>
      <c r="D442" s="483"/>
      <c r="E442" s="483"/>
      <c r="F442" s="483"/>
      <c r="G442" s="483"/>
      <c r="H442" s="483"/>
      <c r="I442" s="483"/>
      <c r="J442" s="483"/>
      <c r="K442" s="483"/>
      <c r="L442" s="483"/>
      <c r="M442" s="483"/>
      <c r="N442" s="483"/>
      <c r="O442" s="483"/>
      <c r="P442" s="483"/>
      <c r="Q442" s="484"/>
      <c r="R442" s="484"/>
      <c r="S442" s="484"/>
      <c r="T442" s="484"/>
      <c r="U442" s="484"/>
      <c r="V442" s="484"/>
      <c r="W442" s="484"/>
      <c r="X442" s="484"/>
      <c r="Y442" s="484"/>
      <c r="Z442" s="484"/>
      <c r="AA442" s="484"/>
      <c r="AB442" s="484"/>
      <c r="AC442" s="484"/>
      <c r="AD442" s="485"/>
    </row>
    <row r="443" spans="1:30">
      <c r="A443" s="652"/>
      <c r="B443" s="653"/>
      <c r="C443" s="653"/>
      <c r="D443" s="653"/>
      <c r="E443" s="653"/>
      <c r="F443" s="653"/>
      <c r="G443" s="653"/>
      <c r="H443" s="653"/>
      <c r="I443" s="653"/>
      <c r="J443" s="653"/>
      <c r="K443" s="653"/>
      <c r="L443" s="653"/>
      <c r="M443" s="653"/>
      <c r="N443" s="653"/>
      <c r="O443" s="653"/>
      <c r="P443" s="653"/>
      <c r="Q443" s="653"/>
      <c r="R443" s="653"/>
      <c r="S443" s="653"/>
      <c r="T443" s="653"/>
      <c r="U443" s="653"/>
      <c r="V443" s="653"/>
      <c r="W443" s="653"/>
      <c r="X443" s="653"/>
      <c r="Y443" s="653"/>
      <c r="Z443" s="653"/>
      <c r="AA443" s="653"/>
      <c r="AB443" s="653"/>
      <c r="AC443" s="653"/>
      <c r="AD443" s="654"/>
    </row>
    <row r="444" spans="1:30" s="138" customFormat="1">
      <c r="A444" s="489" t="s">
        <v>103</v>
      </c>
      <c r="B444" s="296"/>
      <c r="C444" s="296"/>
      <c r="D444" s="296"/>
      <c r="E444" s="296"/>
      <c r="F444" s="296"/>
      <c r="G444" s="296"/>
      <c r="H444" s="296"/>
      <c r="I444" s="296"/>
      <c r="J444" s="296"/>
      <c r="K444" s="296"/>
      <c r="L444" s="296"/>
      <c r="M444" s="296"/>
      <c r="N444" s="296"/>
      <c r="O444" s="296"/>
      <c r="P444" s="296"/>
      <c r="Q444" s="296"/>
      <c r="R444" s="296"/>
      <c r="S444" s="296"/>
      <c r="T444" s="296"/>
      <c r="U444" s="296"/>
      <c r="V444" s="296"/>
      <c r="W444" s="296"/>
      <c r="X444" s="296"/>
      <c r="Y444" s="296"/>
      <c r="Z444" s="296"/>
      <c r="AA444" s="296"/>
      <c r="AB444" s="296"/>
      <c r="AC444" s="296"/>
      <c r="AD444" s="562"/>
    </row>
    <row r="445" spans="1:30">
      <c r="A445" s="437"/>
      <c r="B445" s="366"/>
      <c r="C445" s="366"/>
      <c r="D445" s="366"/>
      <c r="E445" s="366"/>
      <c r="F445" s="366"/>
      <c r="G445" s="366"/>
      <c r="H445" s="366"/>
      <c r="I445" s="366"/>
      <c r="J445" s="366"/>
      <c r="K445" s="366"/>
      <c r="L445" s="366"/>
      <c r="M445" s="366"/>
      <c r="N445" s="366"/>
      <c r="O445" s="366"/>
      <c r="P445" s="366"/>
      <c r="Q445" s="366"/>
      <c r="R445" s="366"/>
      <c r="S445" s="366"/>
      <c r="T445" s="366"/>
      <c r="U445" s="366"/>
      <c r="V445" s="366"/>
      <c r="W445" s="366"/>
      <c r="X445" s="366"/>
      <c r="Y445" s="366"/>
      <c r="Z445" s="366"/>
      <c r="AA445" s="366"/>
      <c r="AB445" s="366"/>
      <c r="AC445" s="366"/>
      <c r="AD445" s="629"/>
    </row>
    <row r="446" spans="1:30" s="138" customFormat="1">
      <c r="A446" s="514" t="s">
        <v>264</v>
      </c>
      <c r="B446" s="296"/>
      <c r="C446" s="296"/>
      <c r="D446" s="296"/>
      <c r="E446" s="296"/>
      <c r="F446" s="296"/>
      <c r="G446" s="296"/>
      <c r="H446" s="296"/>
      <c r="I446" s="296"/>
      <c r="J446" s="296"/>
      <c r="K446" s="296"/>
      <c r="L446" s="296"/>
      <c r="M446" s="296"/>
      <c r="N446" s="296"/>
      <c r="O446" s="296"/>
      <c r="P446" s="296"/>
      <c r="Q446" s="296"/>
      <c r="R446" s="296"/>
      <c r="S446" s="296"/>
      <c r="T446" s="296"/>
      <c r="U446" s="296"/>
      <c r="V446" s="296"/>
      <c r="W446" s="296"/>
      <c r="X446" s="296"/>
      <c r="Y446" s="296"/>
      <c r="Z446" s="296"/>
      <c r="AA446" s="296"/>
      <c r="AB446" s="296"/>
      <c r="AC446" s="296"/>
      <c r="AD446" s="562"/>
    </row>
    <row r="447" spans="1:30">
      <c r="A447" s="437"/>
      <c r="B447" s="366"/>
      <c r="C447" s="366"/>
      <c r="D447" s="366"/>
      <c r="E447" s="366"/>
      <c r="F447" s="366"/>
      <c r="G447" s="366"/>
      <c r="H447" s="366"/>
      <c r="I447" s="366"/>
      <c r="J447" s="366"/>
      <c r="K447" s="366"/>
      <c r="L447" s="366"/>
      <c r="M447" s="366"/>
      <c r="N447" s="366"/>
      <c r="O447" s="366"/>
      <c r="P447" s="366"/>
      <c r="Q447" s="366"/>
      <c r="R447" s="366"/>
      <c r="S447" s="366"/>
      <c r="T447" s="366"/>
      <c r="U447" s="366"/>
      <c r="V447" s="366"/>
      <c r="W447" s="366"/>
      <c r="X447" s="366"/>
      <c r="Y447" s="366"/>
      <c r="Z447" s="366"/>
      <c r="AA447" s="366"/>
      <c r="AB447" s="366"/>
      <c r="AC447" s="366"/>
      <c r="AD447" s="629"/>
    </row>
    <row r="448" spans="1:30" s="141" customFormat="1" ht="14">
      <c r="A448" s="682" t="s">
        <v>71</v>
      </c>
      <c r="B448" s="405"/>
      <c r="C448" s="405"/>
      <c r="D448" s="405"/>
      <c r="E448" s="405"/>
      <c r="F448" s="713"/>
      <c r="G448" s="406"/>
      <c r="H448" s="406"/>
      <c r="I448" s="406"/>
      <c r="J448" s="406"/>
      <c r="K448" s="406"/>
      <c r="L448" s="406"/>
      <c r="M448" s="406"/>
      <c r="N448" s="406"/>
      <c r="O448" s="406"/>
      <c r="P448" s="406"/>
      <c r="Q448" s="406"/>
      <c r="R448" s="406"/>
      <c r="S448" s="406"/>
      <c r="T448" s="406"/>
      <c r="U448" s="406"/>
      <c r="V448" s="259"/>
      <c r="W448" s="259"/>
      <c r="X448" s="259"/>
      <c r="Y448" s="259"/>
      <c r="Z448" s="259"/>
      <c r="AA448" s="259"/>
      <c r="AB448" s="259"/>
      <c r="AC448" s="259"/>
      <c r="AD448" s="555"/>
    </row>
    <row r="449" spans="1:30" s="140" customFormat="1" ht="14">
      <c r="A449" s="714" t="s">
        <v>123</v>
      </c>
      <c r="B449" s="715"/>
      <c r="C449" s="715"/>
      <c r="D449" s="715"/>
      <c r="E449" s="715"/>
      <c r="F449" s="704"/>
      <c r="G449" s="405"/>
      <c r="H449" s="405"/>
      <c r="I449" s="405"/>
      <c r="J449" s="405"/>
      <c r="K449" s="405"/>
      <c r="L449" s="405"/>
      <c r="M449" s="405"/>
      <c r="N449" s="405"/>
      <c r="O449" s="405"/>
      <c r="P449" s="405"/>
      <c r="Q449" s="405"/>
      <c r="R449" s="405"/>
      <c r="S449" s="405"/>
      <c r="T449" s="405"/>
      <c r="U449" s="405"/>
      <c r="V449" s="158"/>
      <c r="W449" s="158"/>
      <c r="X449" s="158"/>
      <c r="Y449" s="155"/>
      <c r="Z449" s="155"/>
      <c r="AA449" s="155"/>
      <c r="AB449" s="155"/>
      <c r="AC449" s="155"/>
      <c r="AD449" s="574"/>
    </row>
    <row r="450" spans="1:30" s="140" customFormat="1" ht="14">
      <c r="A450" s="690" t="s">
        <v>93</v>
      </c>
      <c r="B450" s="689"/>
      <c r="C450" s="689"/>
      <c r="D450" s="689"/>
      <c r="E450" s="689"/>
      <c r="F450" s="704"/>
      <c r="G450" s="405"/>
      <c r="H450" s="405"/>
      <c r="I450" s="405"/>
      <c r="J450" s="405"/>
      <c r="K450" s="405"/>
      <c r="L450" s="405"/>
      <c r="M450" s="405"/>
      <c r="N450" s="405"/>
      <c r="O450" s="405"/>
      <c r="P450" s="405"/>
      <c r="Q450" s="405"/>
      <c r="R450" s="405"/>
      <c r="S450" s="405"/>
      <c r="T450" s="405"/>
      <c r="U450" s="405"/>
      <c r="V450" s="155"/>
      <c r="W450" s="155"/>
      <c r="X450" s="155"/>
      <c r="Y450" s="155"/>
      <c r="Z450" s="155"/>
      <c r="AA450" s="155"/>
      <c r="AB450" s="155"/>
      <c r="AC450" s="155"/>
      <c r="AD450" s="574"/>
    </row>
    <row r="451" spans="1:30" s="140" customFormat="1" ht="14">
      <c r="A451" s="714" t="s">
        <v>94</v>
      </c>
      <c r="B451" s="715"/>
      <c r="C451" s="715"/>
      <c r="D451" s="715"/>
      <c r="E451" s="715"/>
      <c r="F451" s="704"/>
      <c r="G451" s="405"/>
      <c r="H451" s="405"/>
      <c r="I451" s="405"/>
      <c r="J451" s="405"/>
      <c r="K451" s="405"/>
      <c r="L451" s="405"/>
      <c r="M451" s="405"/>
      <c r="N451" s="405"/>
      <c r="O451" s="405"/>
      <c r="P451" s="405"/>
      <c r="Q451" s="405"/>
      <c r="R451" s="405"/>
      <c r="S451" s="405"/>
      <c r="T451" s="405"/>
      <c r="U451" s="405"/>
      <c r="V451" s="155"/>
      <c r="W451" s="155"/>
      <c r="X451" s="155"/>
      <c r="Y451" s="155"/>
      <c r="Z451" s="155"/>
      <c r="AA451" s="155"/>
      <c r="AB451" s="155"/>
      <c r="AC451" s="155"/>
      <c r="AD451" s="574"/>
    </row>
    <row r="452" spans="1:30" s="140" customFormat="1" ht="14">
      <c r="A452" s="714" t="s">
        <v>95</v>
      </c>
      <c r="B452" s="689"/>
      <c r="C452" s="689"/>
      <c r="D452" s="689"/>
      <c r="E452" s="689"/>
      <c r="F452" s="704"/>
      <c r="G452" s="405"/>
      <c r="H452" s="405"/>
      <c r="I452" s="405"/>
      <c r="J452" s="405"/>
      <c r="K452" s="405"/>
      <c r="L452" s="405"/>
      <c r="M452" s="405"/>
      <c r="N452" s="405"/>
      <c r="O452" s="405"/>
      <c r="P452" s="405"/>
      <c r="Q452" s="405"/>
      <c r="R452" s="405"/>
      <c r="S452" s="405"/>
      <c r="T452" s="405"/>
      <c r="U452" s="405"/>
      <c r="V452" s="155"/>
      <c r="W452" s="155"/>
      <c r="X452" s="155"/>
      <c r="Y452" s="155"/>
      <c r="Z452" s="155"/>
      <c r="AA452" s="155"/>
      <c r="AB452" s="155"/>
      <c r="AC452" s="155"/>
      <c r="AD452" s="574"/>
    </row>
    <row r="453" spans="1:30" s="141" customFormat="1" ht="17">
      <c r="A453" s="475"/>
      <c r="B453" s="712" t="s">
        <v>149</v>
      </c>
      <c r="C453" s="716" t="s">
        <v>150</v>
      </c>
      <c r="D453" s="717" t="s">
        <v>151</v>
      </c>
      <c r="E453" s="259"/>
      <c r="F453" s="259"/>
      <c r="G453" s="259"/>
      <c r="H453" s="259"/>
      <c r="I453" s="259"/>
      <c r="J453" s="259"/>
      <c r="K453" s="259"/>
      <c r="L453" s="259"/>
      <c r="M453" s="259"/>
      <c r="N453" s="259"/>
      <c r="O453" s="259"/>
      <c r="P453" s="259"/>
      <c r="Q453" s="259"/>
      <c r="R453" s="259"/>
      <c r="S453" s="259"/>
      <c r="T453" s="259"/>
      <c r="U453" s="259"/>
      <c r="V453" s="259"/>
      <c r="W453" s="259"/>
      <c r="X453" s="259"/>
      <c r="Y453" s="259"/>
      <c r="Z453" s="259"/>
      <c r="AA453" s="259"/>
      <c r="AB453" s="259"/>
      <c r="AC453" s="259"/>
      <c r="AD453" s="555"/>
    </row>
    <row r="454" spans="1:30" s="141" customFormat="1">
      <c r="A454" s="240" t="s">
        <v>315</v>
      </c>
      <c r="B454" s="709">
        <f>IF(C454=1,1,0)</f>
        <v>1</v>
      </c>
      <c r="C454" s="710">
        <v>1</v>
      </c>
      <c r="D454" s="259" t="s">
        <v>272</v>
      </c>
      <c r="E454" s="259"/>
      <c r="F454" s="259"/>
      <c r="G454" s="259"/>
      <c r="H454" s="259"/>
      <c r="I454" s="259"/>
      <c r="J454" s="259"/>
      <c r="K454" s="259"/>
      <c r="L454" s="259"/>
      <c r="M454" s="259"/>
      <c r="N454" s="259"/>
      <c r="O454" s="259"/>
      <c r="P454" s="259"/>
      <c r="Q454" s="259"/>
      <c r="R454" s="259"/>
      <c r="S454" s="259"/>
      <c r="T454" s="259"/>
      <c r="U454" s="259"/>
      <c r="V454" s="259"/>
      <c r="W454" s="259"/>
      <c r="X454" s="259"/>
      <c r="Y454" s="259"/>
      <c r="Z454" s="259"/>
      <c r="AA454" s="259"/>
      <c r="AB454" s="259"/>
      <c r="AC454" s="259"/>
      <c r="AD454" s="555"/>
    </row>
    <row r="455" spans="1:30" s="141" customFormat="1">
      <c r="A455" s="240" t="s">
        <v>573</v>
      </c>
      <c r="B455" s="709">
        <v>1</v>
      </c>
      <c r="C455" s="710" t="e">
        <f>+'STAT 1 CALCS - IGNORE'!F232</f>
        <v>#DIV/0!</v>
      </c>
      <c r="D455" s="259" t="s">
        <v>272</v>
      </c>
      <c r="E455" s="259"/>
      <c r="F455" s="259"/>
      <c r="G455" s="259"/>
      <c r="H455" s="259"/>
      <c r="I455" s="259"/>
      <c r="J455" s="259"/>
      <c r="K455" s="259"/>
      <c r="L455" s="259"/>
      <c r="M455" s="259"/>
      <c r="N455" s="259"/>
      <c r="O455" s="259"/>
      <c r="P455" s="259"/>
      <c r="Q455" s="259"/>
      <c r="R455" s="259"/>
      <c r="S455" s="259"/>
      <c r="T455" s="259"/>
      <c r="U455" s="259"/>
      <c r="V455" s="259"/>
      <c r="W455" s="259"/>
      <c r="X455" s="259"/>
      <c r="Y455" s="259"/>
      <c r="Z455" s="259"/>
      <c r="AA455" s="259"/>
      <c r="AB455" s="259"/>
      <c r="AC455" s="259"/>
      <c r="AD455" s="555"/>
    </row>
    <row r="456" spans="1:30" s="141" customFormat="1">
      <c r="A456" s="240" t="s">
        <v>316</v>
      </c>
      <c r="B456" s="709">
        <v>1</v>
      </c>
      <c r="C456" s="710" t="e">
        <f>+'STAT 1 CALCS - IGNORE'!F233</f>
        <v>#DIV/0!</v>
      </c>
      <c r="D456" s="259" t="s">
        <v>340</v>
      </c>
      <c r="E456" s="259"/>
      <c r="F456" s="259"/>
      <c r="G456" s="711" t="e">
        <f>+'STAT 1 CALCS - IGNORE'!I130</f>
        <v>#DIV/0!</v>
      </c>
      <c r="H456" s="711" t="e">
        <f>+'STAT 1 CALCS - IGNORE'!J130</f>
        <v>#DIV/0!</v>
      </c>
      <c r="I456" s="711" t="e">
        <f>+'STAT 1 CALCS - IGNORE'!K130</f>
        <v>#DIV/0!</v>
      </c>
      <c r="J456" s="711" t="e">
        <f>+'STAT 1 CALCS - IGNORE'!L130</f>
        <v>#DIV/0!</v>
      </c>
      <c r="K456" s="711" t="e">
        <f>+'STAT 1 CALCS - IGNORE'!M130</f>
        <v>#DIV/0!</v>
      </c>
      <c r="L456" s="711" t="e">
        <f>+'STAT 1 CALCS - IGNORE'!N130</f>
        <v>#DIV/0!</v>
      </c>
      <c r="M456" s="711" t="e">
        <f>+'STAT 1 CALCS - IGNORE'!O130</f>
        <v>#DIV/0!</v>
      </c>
      <c r="N456" s="711" t="e">
        <f>+'STAT 1 CALCS - IGNORE'!P130</f>
        <v>#DIV/0!</v>
      </c>
      <c r="O456" s="259"/>
      <c r="P456" s="259"/>
      <c r="Q456" s="259"/>
      <c r="R456" s="259"/>
      <c r="S456" s="259"/>
      <c r="T456" s="259"/>
      <c r="U456" s="259"/>
      <c r="V456" s="259"/>
      <c r="W456" s="259"/>
      <c r="X456" s="259"/>
      <c r="Y456" s="259"/>
      <c r="Z456" s="259"/>
      <c r="AA456" s="259"/>
      <c r="AB456" s="259"/>
      <c r="AC456" s="259"/>
      <c r="AD456" s="555"/>
    </row>
    <row r="457" spans="1:30" s="141" customFormat="1">
      <c r="A457" s="240" t="s">
        <v>485</v>
      </c>
      <c r="B457" s="709">
        <v>1</v>
      </c>
      <c r="C457" s="710" t="e">
        <f>+'STAT 1 CALCS - IGNORE'!F234</f>
        <v>#DIV/0!</v>
      </c>
      <c r="D457" s="259" t="s">
        <v>340</v>
      </c>
      <c r="E457" s="259"/>
      <c r="F457" s="259"/>
      <c r="G457" s="711" t="e">
        <f>+'STAT 1 CALCS - IGNORE'!J131</f>
        <v>#DIV/0!</v>
      </c>
      <c r="H457" s="711" t="e">
        <f>+'STAT 1 CALCS - IGNORE'!K131</f>
        <v>#DIV/0!</v>
      </c>
      <c r="I457" s="711" t="e">
        <f>+'STAT 1 CALCS - IGNORE'!L131</f>
        <v>#DIV/0!</v>
      </c>
      <c r="J457" s="711" t="e">
        <f>+'STAT 1 CALCS - IGNORE'!M131</f>
        <v>#DIV/0!</v>
      </c>
      <c r="K457" s="711" t="e">
        <f>+'STAT 1 CALCS - IGNORE'!N131</f>
        <v>#DIV/0!</v>
      </c>
      <c r="L457" s="711" t="e">
        <f>+'STAT 1 CALCS - IGNORE'!O131</f>
        <v>#DIV/0!</v>
      </c>
      <c r="M457" s="711" t="e">
        <f>+'STAT 1 CALCS - IGNORE'!P131</f>
        <v>#DIV/0!</v>
      </c>
      <c r="N457" s="718"/>
      <c r="O457" s="259"/>
      <c r="P457" s="259"/>
      <c r="Q457" s="259"/>
      <c r="R457" s="259"/>
      <c r="S457" s="259"/>
      <c r="T457" s="259"/>
      <c r="U457" s="259"/>
      <c r="V457" s="259"/>
      <c r="W457" s="259"/>
      <c r="X457" s="259"/>
      <c r="Y457" s="259"/>
      <c r="Z457" s="259"/>
      <c r="AA457" s="259"/>
      <c r="AB457" s="259"/>
      <c r="AC457" s="259"/>
      <c r="AD457" s="555"/>
    </row>
    <row r="458" spans="1:30" s="141" customFormat="1">
      <c r="A458" s="240" t="s">
        <v>569</v>
      </c>
      <c r="B458" s="709">
        <v>1</v>
      </c>
      <c r="C458" s="710" t="e">
        <f>+'STAT 1 CALCS - IGNORE'!F235</f>
        <v>#DIV/0!</v>
      </c>
      <c r="D458" s="259" t="s">
        <v>340</v>
      </c>
      <c r="E458" s="259"/>
      <c r="F458" s="259"/>
      <c r="G458" s="711" t="e">
        <f>+'STAT 1 CALCS - IGNORE'!K132</f>
        <v>#DIV/0!</v>
      </c>
      <c r="H458" s="711" t="e">
        <f>+'STAT 1 CALCS - IGNORE'!L132</f>
        <v>#DIV/0!</v>
      </c>
      <c r="I458" s="711" t="e">
        <f>+'STAT 1 CALCS - IGNORE'!M132</f>
        <v>#DIV/0!</v>
      </c>
      <c r="J458" s="711" t="e">
        <f>+'STAT 1 CALCS - IGNORE'!N132</f>
        <v>#DIV/0!</v>
      </c>
      <c r="K458" s="711" t="e">
        <f>+'STAT 1 CALCS - IGNORE'!O132</f>
        <v>#DIV/0!</v>
      </c>
      <c r="L458" s="711" t="e">
        <f>+'STAT 1 CALCS - IGNORE'!P132</f>
        <v>#DIV/0!</v>
      </c>
      <c r="M458" s="718"/>
      <c r="N458" s="718"/>
      <c r="O458" s="259"/>
      <c r="P458" s="259"/>
      <c r="Q458" s="259"/>
      <c r="R458" s="259"/>
      <c r="S458" s="259"/>
      <c r="T458" s="259"/>
      <c r="U458" s="259"/>
      <c r="V458" s="259"/>
      <c r="W458" s="259"/>
      <c r="X458" s="259"/>
      <c r="Y458" s="259"/>
      <c r="Z458" s="259"/>
      <c r="AA458" s="259"/>
      <c r="AB458" s="259"/>
      <c r="AC458" s="259"/>
      <c r="AD458" s="555"/>
    </row>
    <row r="459" spans="1:30" s="141" customFormat="1">
      <c r="A459" s="240" t="s">
        <v>570</v>
      </c>
      <c r="B459" s="709">
        <v>1</v>
      </c>
      <c r="C459" s="710" t="e">
        <f>+'STAT 1 CALCS - IGNORE'!F236</f>
        <v>#DIV/0!</v>
      </c>
      <c r="D459" s="259" t="s">
        <v>340</v>
      </c>
      <c r="E459" s="259"/>
      <c r="F459" s="259"/>
      <c r="G459" s="711" t="e">
        <f>+'STAT 1 CALCS - IGNORE'!L133</f>
        <v>#DIV/0!</v>
      </c>
      <c r="H459" s="711" t="e">
        <f>+'STAT 1 CALCS - IGNORE'!M133</f>
        <v>#DIV/0!</v>
      </c>
      <c r="I459" s="711" t="e">
        <f>+'STAT 1 CALCS - IGNORE'!N133</f>
        <v>#DIV/0!</v>
      </c>
      <c r="J459" s="711" t="e">
        <f>+'STAT 1 CALCS - IGNORE'!O133</f>
        <v>#DIV/0!</v>
      </c>
      <c r="K459" s="711" t="e">
        <f>+'STAT 1 CALCS - IGNORE'!P133</f>
        <v>#DIV/0!</v>
      </c>
      <c r="L459" s="718"/>
      <c r="M459" s="718"/>
      <c r="N459" s="718"/>
      <c r="O459" s="259"/>
      <c r="P459" s="259"/>
      <c r="Q459" s="259"/>
      <c r="R459" s="259"/>
      <c r="S459" s="259"/>
      <c r="T459" s="259"/>
      <c r="U459" s="259"/>
      <c r="V459" s="259"/>
      <c r="W459" s="259"/>
      <c r="X459" s="259"/>
      <c r="Y459" s="259"/>
      <c r="Z459" s="259"/>
      <c r="AA459" s="259"/>
      <c r="AB459" s="259"/>
      <c r="AC459" s="259"/>
      <c r="AD459" s="555"/>
    </row>
    <row r="460" spans="1:30" s="141" customFormat="1">
      <c r="A460" s="240" t="s">
        <v>481</v>
      </c>
      <c r="B460" s="709">
        <v>1</v>
      </c>
      <c r="C460" s="710" t="e">
        <f>+'STAT 1 CALCS - IGNORE'!F237</f>
        <v>#DIV/0!</v>
      </c>
      <c r="D460" s="259" t="s">
        <v>340</v>
      </c>
      <c r="E460" s="259"/>
      <c r="F460" s="259"/>
      <c r="G460" s="711" t="e">
        <f>+'STAT 1 CALCS - IGNORE'!M134</f>
        <v>#DIV/0!</v>
      </c>
      <c r="H460" s="711" t="e">
        <f>+'STAT 1 CALCS - IGNORE'!N134</f>
        <v>#DIV/0!</v>
      </c>
      <c r="I460" s="711" t="e">
        <f>+'STAT 1 CALCS - IGNORE'!O134</f>
        <v>#DIV/0!</v>
      </c>
      <c r="J460" s="711" t="e">
        <f>+'STAT 1 CALCS - IGNORE'!P134</f>
        <v>#DIV/0!</v>
      </c>
      <c r="K460" s="718"/>
      <c r="L460" s="718"/>
      <c r="M460" s="718"/>
      <c r="N460" s="718"/>
      <c r="O460" s="259"/>
      <c r="P460" s="259"/>
      <c r="Q460" s="259"/>
      <c r="R460" s="259"/>
      <c r="S460" s="259"/>
      <c r="T460" s="259"/>
      <c r="U460" s="259"/>
      <c r="V460" s="259"/>
      <c r="W460" s="259"/>
      <c r="X460" s="259"/>
      <c r="Y460" s="259"/>
      <c r="Z460" s="259"/>
      <c r="AA460" s="259"/>
      <c r="AB460" s="259"/>
      <c r="AC460" s="259"/>
      <c r="AD460" s="555"/>
    </row>
    <row r="461" spans="1:30" s="141" customFormat="1">
      <c r="A461" s="240" t="s">
        <v>480</v>
      </c>
      <c r="B461" s="709">
        <v>1</v>
      </c>
      <c r="C461" s="710" t="e">
        <f>+'STAT 1 CALCS - IGNORE'!F238</f>
        <v>#DIV/0!</v>
      </c>
      <c r="D461" s="259" t="s">
        <v>340</v>
      </c>
      <c r="E461" s="259"/>
      <c r="F461" s="259"/>
      <c r="G461" s="711" t="e">
        <f>+'STAT 1 CALCS - IGNORE'!N135</f>
        <v>#DIV/0!</v>
      </c>
      <c r="H461" s="711" t="e">
        <f>+'STAT 1 CALCS - IGNORE'!O135</f>
        <v>#DIV/0!</v>
      </c>
      <c r="I461" s="711" t="e">
        <f>+'STAT 1 CALCS - IGNORE'!P135</f>
        <v>#DIV/0!</v>
      </c>
      <c r="J461" s="718"/>
      <c r="K461" s="718"/>
      <c r="L461" s="718"/>
      <c r="M461" s="718"/>
      <c r="N461" s="718"/>
      <c r="O461" s="259"/>
      <c r="P461" s="259"/>
      <c r="Q461" s="259"/>
      <c r="R461" s="259"/>
      <c r="S461" s="259"/>
      <c r="T461" s="259"/>
      <c r="U461" s="259"/>
      <c r="V461" s="259"/>
      <c r="W461" s="259"/>
      <c r="X461" s="259"/>
      <c r="Y461" s="259"/>
      <c r="Z461" s="259"/>
      <c r="AA461" s="259"/>
      <c r="AB461" s="259"/>
      <c r="AC461" s="259"/>
      <c r="AD461" s="555"/>
    </row>
    <row r="462" spans="1:30" s="141" customFormat="1">
      <c r="A462" s="240" t="s">
        <v>479</v>
      </c>
      <c r="B462" s="709">
        <v>1</v>
      </c>
      <c r="C462" s="710" t="e">
        <f>+'STAT 1 CALCS - IGNORE'!F239</f>
        <v>#DIV/0!</v>
      </c>
      <c r="D462" s="259" t="s">
        <v>340</v>
      </c>
      <c r="E462" s="259"/>
      <c r="F462" s="259"/>
      <c r="G462" s="711" t="e">
        <f>+'STAT 1 CALCS - IGNORE'!O136</f>
        <v>#DIV/0!</v>
      </c>
      <c r="H462" s="711" t="e">
        <f>+'STAT 1 CALCS - IGNORE'!P136</f>
        <v>#DIV/0!</v>
      </c>
      <c r="I462" s="718"/>
      <c r="J462" s="718"/>
      <c r="K462" s="718"/>
      <c r="L462" s="718"/>
      <c r="M462" s="718"/>
      <c r="N462" s="718"/>
      <c r="O462" s="259"/>
      <c r="P462" s="259"/>
      <c r="Q462" s="259"/>
      <c r="R462" s="259"/>
      <c r="S462" s="259"/>
      <c r="T462" s="259"/>
      <c r="U462" s="259"/>
      <c r="V462" s="259"/>
      <c r="W462" s="259"/>
      <c r="X462" s="259"/>
      <c r="Y462" s="259"/>
      <c r="Z462" s="259"/>
      <c r="AA462" s="259"/>
      <c r="AB462" s="259"/>
      <c r="AC462" s="259"/>
      <c r="AD462" s="555"/>
    </row>
    <row r="463" spans="1:30" s="141" customFormat="1">
      <c r="A463" s="240" t="s">
        <v>494</v>
      </c>
      <c r="B463" s="709">
        <v>1</v>
      </c>
      <c r="C463" s="710" t="e">
        <f>+'STAT 1 CALCS - IGNORE'!F240</f>
        <v>#DIV/0!</v>
      </c>
      <c r="D463" s="259" t="s">
        <v>340</v>
      </c>
      <c r="E463" s="259"/>
      <c r="F463" s="259"/>
      <c r="G463" s="711" t="e">
        <f>+'STAT 1 CALCS - IGNORE'!P137</f>
        <v>#DIV/0!</v>
      </c>
      <c r="H463" s="718"/>
      <c r="I463" s="718"/>
      <c r="J463" s="718"/>
      <c r="K463" s="718"/>
      <c r="L463" s="718"/>
      <c r="M463" s="718"/>
      <c r="N463" s="718"/>
      <c r="O463" s="259"/>
      <c r="P463" s="259"/>
      <c r="Q463" s="259"/>
      <c r="R463" s="259"/>
      <c r="S463" s="259"/>
      <c r="T463" s="259"/>
      <c r="U463" s="259"/>
      <c r="V463" s="259"/>
      <c r="W463" s="259"/>
      <c r="X463" s="259"/>
      <c r="Y463" s="259"/>
      <c r="Z463" s="259"/>
      <c r="AA463" s="259"/>
      <c r="AB463" s="259"/>
      <c r="AC463" s="259"/>
      <c r="AD463" s="555"/>
    </row>
    <row r="464" spans="1:30" ht="14" thickBot="1">
      <c r="A464" s="636"/>
      <c r="B464" s="483"/>
      <c r="C464" s="483"/>
      <c r="D464" s="483"/>
      <c r="E464" s="483"/>
      <c r="F464" s="483"/>
      <c r="G464" s="483"/>
      <c r="H464" s="483"/>
      <c r="I464" s="483"/>
      <c r="J464" s="483"/>
      <c r="K464" s="483"/>
      <c r="L464" s="483"/>
      <c r="M464" s="483"/>
      <c r="N464" s="483"/>
      <c r="O464" s="483"/>
      <c r="P464" s="483"/>
      <c r="Q464" s="483"/>
      <c r="R464" s="483"/>
      <c r="S464" s="483"/>
      <c r="T464" s="483"/>
      <c r="U464" s="483"/>
      <c r="V464" s="483"/>
      <c r="W464" s="483"/>
      <c r="X464" s="483"/>
      <c r="Y464" s="483"/>
      <c r="Z464" s="483"/>
      <c r="AA464" s="483"/>
      <c r="AB464" s="483"/>
      <c r="AC464" s="483"/>
      <c r="AD464" s="637"/>
    </row>
    <row r="465" spans="1:30">
      <c r="A465" s="652"/>
      <c r="B465" s="653"/>
      <c r="C465" s="653"/>
      <c r="D465" s="653"/>
      <c r="E465" s="653"/>
      <c r="F465" s="653"/>
      <c r="G465" s="653"/>
      <c r="H465" s="653"/>
      <c r="I465" s="653"/>
      <c r="J465" s="653"/>
      <c r="K465" s="653"/>
      <c r="L465" s="653"/>
      <c r="M465" s="653"/>
      <c r="N465" s="653"/>
      <c r="O465" s="653"/>
      <c r="P465" s="653"/>
      <c r="Q465" s="653"/>
      <c r="R465" s="653"/>
      <c r="S465" s="653"/>
      <c r="T465" s="653"/>
      <c r="U465" s="653"/>
      <c r="V465" s="653"/>
      <c r="W465" s="653"/>
      <c r="X465" s="653"/>
      <c r="Y465" s="653"/>
      <c r="Z465" s="653"/>
      <c r="AA465" s="653"/>
      <c r="AB465" s="653"/>
      <c r="AC465" s="653"/>
      <c r="AD465" s="654"/>
    </row>
    <row r="466" spans="1:30" s="141" customFormat="1" ht="15">
      <c r="A466" s="694" t="s">
        <v>96</v>
      </c>
      <c r="B466" s="259"/>
      <c r="C466" s="259"/>
      <c r="D466" s="259"/>
      <c r="E466" s="259"/>
      <c r="F466" s="259"/>
      <c r="G466" s="259"/>
      <c r="H466" s="259"/>
      <c r="I466" s="259"/>
      <c r="J466" s="259"/>
      <c r="K466" s="259"/>
      <c r="L466" s="259"/>
      <c r="M466" s="259"/>
      <c r="N466" s="259"/>
      <c r="O466" s="259"/>
      <c r="P466" s="259"/>
      <c r="Q466" s="259"/>
      <c r="R466" s="259"/>
      <c r="S466" s="259"/>
      <c r="T466" s="259"/>
      <c r="U466" s="259"/>
      <c r="V466" s="259"/>
      <c r="W466" s="259"/>
      <c r="X466" s="259"/>
      <c r="Y466" s="259"/>
      <c r="Z466" s="259"/>
      <c r="AA466" s="259"/>
      <c r="AB466" s="259"/>
      <c r="AC466" s="259"/>
      <c r="AD466" s="555"/>
    </row>
    <row r="467" spans="1:30" s="141" customFormat="1">
      <c r="A467" s="680" t="s">
        <v>97</v>
      </c>
      <c r="B467" s="259"/>
      <c r="C467" s="259"/>
      <c r="D467" s="259"/>
      <c r="E467" s="259"/>
      <c r="F467" s="259"/>
      <c r="G467" s="259"/>
      <c r="H467" s="259"/>
      <c r="I467" s="259"/>
      <c r="J467" s="259"/>
      <c r="K467" s="259"/>
      <c r="L467" s="259"/>
      <c r="M467" s="259"/>
      <c r="N467" s="259"/>
      <c r="O467" s="259"/>
      <c r="P467" s="259"/>
      <c r="Q467" s="259"/>
      <c r="R467" s="259"/>
      <c r="S467" s="259"/>
      <c r="T467" s="259"/>
      <c r="U467" s="259"/>
      <c r="V467" s="259"/>
      <c r="W467" s="259"/>
      <c r="X467" s="259"/>
      <c r="Y467" s="259"/>
      <c r="Z467" s="259"/>
      <c r="AA467" s="259"/>
      <c r="AB467" s="259"/>
      <c r="AC467" s="259"/>
      <c r="AD467" s="555"/>
    </row>
    <row r="468" spans="1:30">
      <c r="A468" s="437"/>
      <c r="B468" s="366"/>
      <c r="C468" s="366"/>
      <c r="D468" s="366"/>
      <c r="E468" s="366"/>
      <c r="F468" s="366"/>
      <c r="G468" s="366"/>
      <c r="H468" s="366"/>
      <c r="I468" s="366"/>
      <c r="J468" s="366"/>
      <c r="K468" s="366"/>
      <c r="L468" s="366"/>
      <c r="M468" s="366"/>
      <c r="N468" s="366"/>
      <c r="O468" s="366"/>
      <c r="P468" s="366"/>
      <c r="Q468" s="366"/>
      <c r="R468" s="366"/>
      <c r="S468" s="366"/>
      <c r="T468" s="366"/>
      <c r="U468" s="366"/>
      <c r="V468" s="366"/>
      <c r="W468" s="366"/>
      <c r="X468" s="366"/>
      <c r="Y468" s="366"/>
      <c r="Z468" s="366"/>
      <c r="AA468" s="366"/>
      <c r="AB468" s="366"/>
      <c r="AC468" s="366"/>
      <c r="AD468" s="629"/>
    </row>
    <row r="469" spans="1:30" s="141" customFormat="1" ht="15">
      <c r="A469" s="719" t="s">
        <v>270</v>
      </c>
      <c r="B469" s="259"/>
      <c r="C469" s="259"/>
      <c r="D469" s="259"/>
      <c r="E469" s="259"/>
      <c r="F469" s="259"/>
      <c r="G469" s="259"/>
      <c r="H469" s="259"/>
      <c r="I469" s="259"/>
      <c r="J469" s="259"/>
      <c r="K469" s="259"/>
      <c r="L469" s="259"/>
      <c r="M469" s="259"/>
      <c r="N469" s="259"/>
      <c r="O469" s="259"/>
      <c r="P469" s="259"/>
      <c r="Q469" s="259"/>
      <c r="R469" s="259"/>
      <c r="S469" s="259"/>
      <c r="T469" s="259"/>
      <c r="U469" s="259"/>
      <c r="V469" s="259"/>
      <c r="W469" s="259"/>
      <c r="X469" s="259"/>
      <c r="Y469" s="259"/>
      <c r="Z469" s="259"/>
      <c r="AA469" s="259"/>
      <c r="AB469" s="259"/>
      <c r="AC469" s="259"/>
      <c r="AD469" s="555"/>
    </row>
    <row r="470" spans="1:30" s="141" customFormat="1">
      <c r="A470" s="240" t="s">
        <v>315</v>
      </c>
      <c r="B470" s="304" t="e">
        <f t="shared" ref="B470" si="9">(B330-B348-B431)*B454*B$299</f>
        <v>#DIV/0!</v>
      </c>
      <c r="C470" s="259"/>
      <c r="D470" s="259"/>
      <c r="E470" s="259"/>
      <c r="F470" s="259"/>
      <c r="G470" s="259"/>
      <c r="H470" s="259"/>
      <c r="I470" s="259"/>
      <c r="J470" s="259"/>
      <c r="K470" s="259"/>
      <c r="L470" s="259"/>
      <c r="M470" s="259"/>
      <c r="N470" s="259"/>
      <c r="O470" s="259"/>
      <c r="P470" s="259"/>
      <c r="Q470" s="259"/>
      <c r="R470" s="259"/>
      <c r="S470" s="259"/>
      <c r="T470" s="259"/>
      <c r="U470" s="259"/>
      <c r="V470" s="259"/>
      <c r="W470" s="259"/>
      <c r="X470" s="259"/>
      <c r="Y470" s="259"/>
      <c r="Z470" s="259"/>
      <c r="AA470" s="259"/>
      <c r="AB470" s="259"/>
      <c r="AC470" s="259"/>
      <c r="AD470" s="555"/>
    </row>
    <row r="471" spans="1:30" s="141" customFormat="1">
      <c r="A471" s="240" t="s">
        <v>573</v>
      </c>
      <c r="B471" s="304" t="e">
        <f>(B331-B349-B432)*B455*B$299*B308</f>
        <v>#DIV/0!</v>
      </c>
      <c r="C471" s="259"/>
      <c r="D471" s="259"/>
      <c r="E471" s="259"/>
      <c r="F471" s="259"/>
      <c r="G471" s="259"/>
      <c r="H471" s="259"/>
      <c r="I471" s="259"/>
      <c r="J471" s="259"/>
      <c r="K471" s="259"/>
      <c r="L471" s="259"/>
      <c r="M471" s="259"/>
      <c r="N471" s="259"/>
      <c r="O471" s="259"/>
      <c r="P471" s="259"/>
      <c r="Q471" s="259"/>
      <c r="R471" s="259"/>
      <c r="S471" s="259"/>
      <c r="T471" s="259"/>
      <c r="U471" s="259"/>
      <c r="V471" s="259"/>
      <c r="W471" s="259"/>
      <c r="X471" s="259"/>
      <c r="Y471" s="259"/>
      <c r="Z471" s="259"/>
      <c r="AA471" s="259"/>
      <c r="AB471" s="259"/>
      <c r="AC471" s="259"/>
      <c r="AD471" s="555"/>
    </row>
    <row r="472" spans="1:30" s="141" customFormat="1">
      <c r="A472" s="240" t="s">
        <v>316</v>
      </c>
      <c r="B472" s="304" t="e">
        <f>(B332-B350-B433)*B456*B$299*C308</f>
        <v>#DIV/0!</v>
      </c>
      <c r="C472" s="259"/>
      <c r="D472" s="259"/>
      <c r="E472" s="720"/>
      <c r="F472" s="259"/>
      <c r="G472" s="259"/>
      <c r="H472" s="259"/>
      <c r="I472" s="259"/>
      <c r="J472" s="259"/>
      <c r="K472" s="259"/>
      <c r="L472" s="259"/>
      <c r="M472" s="259"/>
      <c r="N472" s="259"/>
      <c r="O472" s="259"/>
      <c r="P472" s="259"/>
      <c r="Q472" s="259"/>
      <c r="R472" s="259"/>
      <c r="S472" s="259"/>
      <c r="T472" s="259"/>
      <c r="U472" s="259"/>
      <c r="V472" s="259"/>
      <c r="W472" s="259"/>
      <c r="X472" s="259"/>
      <c r="Y472" s="259"/>
      <c r="Z472" s="259"/>
      <c r="AA472" s="259"/>
      <c r="AB472" s="259"/>
      <c r="AC472" s="259"/>
      <c r="AD472" s="555"/>
    </row>
    <row r="473" spans="1:30" s="141" customFormat="1">
      <c r="A473" s="240" t="s">
        <v>485</v>
      </c>
      <c r="B473" s="304" t="e">
        <f>(B333-B351-B434)*B457*B$299*D308</f>
        <v>#DIV/0!</v>
      </c>
      <c r="C473" s="633"/>
      <c r="D473" s="721"/>
      <c r="E473" s="720"/>
      <c r="F473" s="259"/>
      <c r="G473" s="259"/>
      <c r="H473" s="259"/>
      <c r="I473" s="259"/>
      <c r="J473" s="259"/>
      <c r="K473" s="259"/>
      <c r="L473" s="259"/>
      <c r="M473" s="259"/>
      <c r="N473" s="259"/>
      <c r="O473" s="259"/>
      <c r="P473" s="259"/>
      <c r="Q473" s="259"/>
      <c r="R473" s="259"/>
      <c r="S473" s="259"/>
      <c r="T473" s="259"/>
      <c r="U473" s="259"/>
      <c r="V473" s="259"/>
      <c r="W473" s="259"/>
      <c r="X473" s="259"/>
      <c r="Y473" s="259"/>
      <c r="Z473" s="259"/>
      <c r="AA473" s="259"/>
      <c r="AB473" s="259"/>
      <c r="AC473" s="259"/>
      <c r="AD473" s="555"/>
    </row>
    <row r="474" spans="1:30" s="141" customFormat="1">
      <c r="A474" s="240" t="s">
        <v>569</v>
      </c>
      <c r="B474" s="304" t="e">
        <f>(B334-B352-B435)*B458*B$299*E308</f>
        <v>#DIV/0!</v>
      </c>
      <c r="C474" s="259"/>
      <c r="D474" s="259"/>
      <c r="E474" s="259"/>
      <c r="F474" s="259"/>
      <c r="G474" s="259"/>
      <c r="H474" s="259"/>
      <c r="I474" s="259"/>
      <c r="J474" s="259"/>
      <c r="K474" s="259"/>
      <c r="L474" s="259"/>
      <c r="M474" s="259"/>
      <c r="N474" s="259"/>
      <c r="O474" s="259"/>
      <c r="P474" s="259"/>
      <c r="Q474" s="259"/>
      <c r="R474" s="259"/>
      <c r="S474" s="259"/>
      <c r="T474" s="259"/>
      <c r="U474" s="259"/>
      <c r="V474" s="259"/>
      <c r="W474" s="259"/>
      <c r="X474" s="259"/>
      <c r="Y474" s="259"/>
      <c r="Z474" s="259"/>
      <c r="AA474" s="259"/>
      <c r="AB474" s="259"/>
      <c r="AC474" s="259"/>
      <c r="AD474" s="555"/>
    </row>
    <row r="475" spans="1:30" s="141" customFormat="1">
      <c r="A475" s="240" t="s">
        <v>570</v>
      </c>
      <c r="B475" s="304" t="e">
        <f>(B335-B353-B436)*B459*B$299*F308</f>
        <v>#DIV/0!</v>
      </c>
      <c r="C475" s="259"/>
      <c r="D475" s="259"/>
      <c r="E475" s="259"/>
      <c r="F475" s="259"/>
      <c r="G475" s="259"/>
      <c r="H475" s="259"/>
      <c r="I475" s="259"/>
      <c r="J475" s="259"/>
      <c r="K475" s="259"/>
      <c r="L475" s="259"/>
      <c r="M475" s="259"/>
      <c r="N475" s="259"/>
      <c r="O475" s="259"/>
      <c r="P475" s="259"/>
      <c r="Q475" s="259"/>
      <c r="R475" s="259"/>
      <c r="S475" s="259"/>
      <c r="T475" s="259"/>
      <c r="U475" s="259"/>
      <c r="V475" s="259"/>
      <c r="W475" s="259"/>
      <c r="X475" s="259"/>
      <c r="Y475" s="259"/>
      <c r="Z475" s="259"/>
      <c r="AA475" s="259"/>
      <c r="AB475" s="259"/>
      <c r="AC475" s="259"/>
      <c r="AD475" s="555"/>
    </row>
    <row r="476" spans="1:30" s="141" customFormat="1">
      <c r="A476" s="240" t="s">
        <v>481</v>
      </c>
      <c r="B476" s="304" t="e">
        <f>(B336-B354-B437)*B460*B$299*G308</f>
        <v>#DIV/0!</v>
      </c>
      <c r="C476" s="259"/>
      <c r="D476" s="259"/>
      <c r="E476" s="259"/>
      <c r="F476" s="259"/>
      <c r="G476" s="259"/>
      <c r="H476" s="259"/>
      <c r="I476" s="259"/>
      <c r="J476" s="259"/>
      <c r="K476" s="259"/>
      <c r="L476" s="259"/>
      <c r="M476" s="259"/>
      <c r="N476" s="259"/>
      <c r="O476" s="259"/>
      <c r="P476" s="259"/>
      <c r="Q476" s="259"/>
      <c r="R476" s="259"/>
      <c r="S476" s="259"/>
      <c r="T476" s="259"/>
      <c r="U476" s="259"/>
      <c r="V476" s="259"/>
      <c r="W476" s="259"/>
      <c r="X476" s="259"/>
      <c r="Y476" s="259"/>
      <c r="Z476" s="259"/>
      <c r="AA476" s="259"/>
      <c r="AB476" s="259"/>
      <c r="AC476" s="259"/>
      <c r="AD476" s="555"/>
    </row>
    <row r="477" spans="1:30" s="141" customFormat="1">
      <c r="A477" s="240" t="s">
        <v>480</v>
      </c>
      <c r="B477" s="304" t="e">
        <f>(B337-B355-B438)*B461*B$299*H308</f>
        <v>#DIV/0!</v>
      </c>
      <c r="C477" s="259"/>
      <c r="D477" s="259"/>
      <c r="E477" s="259"/>
      <c r="F477" s="259"/>
      <c r="G477" s="259"/>
      <c r="H477" s="259"/>
      <c r="I477" s="259"/>
      <c r="J477" s="259"/>
      <c r="K477" s="259"/>
      <c r="L477" s="259"/>
      <c r="M477" s="259"/>
      <c r="N477" s="259"/>
      <c r="O477" s="259"/>
      <c r="P477" s="259"/>
      <c r="Q477" s="259"/>
      <c r="R477" s="259"/>
      <c r="S477" s="259"/>
      <c r="T477" s="259"/>
      <c r="U477" s="259"/>
      <c r="V477" s="259"/>
      <c r="W477" s="259"/>
      <c r="X477" s="259"/>
      <c r="Y477" s="259"/>
      <c r="Z477" s="259"/>
      <c r="AA477" s="259"/>
      <c r="AB477" s="259"/>
      <c r="AC477" s="259"/>
      <c r="AD477" s="555"/>
    </row>
    <row r="478" spans="1:30" s="141" customFormat="1">
      <c r="A478" s="240" t="s">
        <v>479</v>
      </c>
      <c r="B478" s="304" t="e">
        <f>(B338-B356-B439)*B462*B$299*I308</f>
        <v>#DIV/0!</v>
      </c>
      <c r="C478" s="259"/>
      <c r="D478" s="259"/>
      <c r="E478" s="259"/>
      <c r="F478" s="259"/>
      <c r="G478" s="259"/>
      <c r="H478" s="259"/>
      <c r="I478" s="259"/>
      <c r="J478" s="259"/>
      <c r="K478" s="259"/>
      <c r="L478" s="259"/>
      <c r="M478" s="259"/>
      <c r="N478" s="259"/>
      <c r="O478" s="259"/>
      <c r="P478" s="259"/>
      <c r="Q478" s="259"/>
      <c r="R478" s="259"/>
      <c r="S478" s="259"/>
      <c r="T478" s="259"/>
      <c r="U478" s="259"/>
      <c r="V478" s="259"/>
      <c r="W478" s="259"/>
      <c r="X478" s="259"/>
      <c r="Y478" s="259"/>
      <c r="Z478" s="259"/>
      <c r="AA478" s="259"/>
      <c r="AB478" s="259"/>
      <c r="AC478" s="259"/>
      <c r="AD478" s="555"/>
    </row>
    <row r="479" spans="1:30" s="141" customFormat="1">
      <c r="A479" s="240" t="s">
        <v>494</v>
      </c>
      <c r="B479" s="304" t="e">
        <f>(B339-B357-B440)*B463*B$299*J308</f>
        <v>#DIV/0!</v>
      </c>
      <c r="C479" s="259"/>
      <c r="D479" s="259"/>
      <c r="E479" s="259"/>
      <c r="F479" s="259"/>
      <c r="G479" s="259"/>
      <c r="H479" s="259"/>
      <c r="I479" s="259"/>
      <c r="J479" s="259"/>
      <c r="K479" s="259"/>
      <c r="L479" s="259"/>
      <c r="M479" s="259"/>
      <c r="N479" s="259"/>
      <c r="O479" s="259"/>
      <c r="P479" s="259"/>
      <c r="Q479" s="259"/>
      <c r="R479" s="259"/>
      <c r="S479" s="259"/>
      <c r="T479" s="259"/>
      <c r="U479" s="259"/>
      <c r="V479" s="259"/>
      <c r="W479" s="259"/>
      <c r="X479" s="259"/>
      <c r="Y479" s="259"/>
      <c r="Z479" s="259"/>
      <c r="AA479" s="259"/>
      <c r="AB479" s="259"/>
      <c r="AC479" s="259"/>
      <c r="AD479" s="555"/>
    </row>
    <row r="480" spans="1:30">
      <c r="A480" s="437"/>
      <c r="B480" s="366"/>
      <c r="C480" s="366"/>
      <c r="D480" s="366"/>
      <c r="E480" s="366"/>
      <c r="F480" s="366"/>
      <c r="G480" s="366"/>
      <c r="H480" s="366"/>
      <c r="I480" s="366"/>
      <c r="J480" s="366"/>
      <c r="K480" s="366"/>
      <c r="L480" s="366"/>
      <c r="M480" s="366"/>
      <c r="N480" s="366"/>
      <c r="O480" s="366"/>
      <c r="P480" s="366"/>
      <c r="Q480" s="366"/>
      <c r="R480" s="366"/>
      <c r="S480" s="366"/>
      <c r="T480" s="366"/>
      <c r="U480" s="366"/>
      <c r="V480" s="366"/>
      <c r="W480" s="366"/>
      <c r="X480" s="366"/>
      <c r="Y480" s="366"/>
      <c r="Z480" s="366"/>
      <c r="AA480" s="366"/>
      <c r="AB480" s="366"/>
      <c r="AC480" s="366"/>
      <c r="AD480" s="629"/>
    </row>
    <row r="481" spans="1:30">
      <c r="A481" s="437"/>
      <c r="B481" s="366"/>
      <c r="C481" s="366"/>
      <c r="D481" s="366"/>
      <c r="E481" s="366"/>
      <c r="F481" s="366"/>
      <c r="G481" s="366"/>
      <c r="H481" s="366"/>
      <c r="I481" s="366"/>
      <c r="J481" s="366"/>
      <c r="K481" s="366"/>
      <c r="L481" s="366"/>
      <c r="M481" s="366"/>
      <c r="N481" s="366"/>
      <c r="O481" s="366"/>
      <c r="P481" s="366"/>
      <c r="Q481" s="366"/>
      <c r="R481" s="366"/>
      <c r="S481" s="366"/>
      <c r="T481" s="366"/>
      <c r="U481" s="366"/>
      <c r="V481" s="366"/>
      <c r="W481" s="366"/>
      <c r="X481" s="366"/>
      <c r="Y481" s="366"/>
      <c r="Z481" s="366"/>
      <c r="AA481" s="366"/>
      <c r="AB481" s="366"/>
      <c r="AC481" s="366"/>
      <c r="AD481" s="629"/>
    </row>
    <row r="482" spans="1:30" s="142" customFormat="1">
      <c r="A482" s="461" t="s">
        <v>271</v>
      </c>
      <c r="B482" s="305" t="e">
        <f>SUM(B470:B479)</f>
        <v>#DIV/0!</v>
      </c>
      <c r="C482" s="722"/>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c r="AA482" s="233"/>
      <c r="AB482" s="233"/>
      <c r="AC482" s="233"/>
      <c r="AD482" s="557"/>
    </row>
    <row r="483" spans="1:30">
      <c r="A483" s="437"/>
      <c r="B483" s="366"/>
      <c r="C483" s="722"/>
      <c r="D483" s="366"/>
      <c r="E483" s="366"/>
      <c r="F483" s="366"/>
      <c r="G483" s="366"/>
      <c r="H483" s="366"/>
      <c r="I483" s="366"/>
      <c r="J483" s="366"/>
      <c r="K483" s="366"/>
      <c r="L483" s="366"/>
      <c r="M483" s="366"/>
      <c r="N483" s="366"/>
      <c r="O483" s="366"/>
      <c r="P483" s="366"/>
      <c r="Q483" s="366"/>
      <c r="R483" s="366"/>
      <c r="S483" s="366"/>
      <c r="T483" s="366"/>
      <c r="U483" s="366"/>
      <c r="V483" s="366"/>
      <c r="W483" s="366"/>
      <c r="X483" s="366"/>
      <c r="Y483" s="366"/>
      <c r="Z483" s="366"/>
      <c r="AA483" s="366"/>
      <c r="AB483" s="366"/>
      <c r="AC483" s="366"/>
      <c r="AD483" s="629"/>
    </row>
    <row r="484" spans="1:30">
      <c r="A484" s="437"/>
      <c r="B484" s="366"/>
      <c r="C484" s="366"/>
      <c r="D484" s="366"/>
      <c r="E484" s="366"/>
      <c r="F484" s="366"/>
      <c r="G484" s="366"/>
      <c r="H484" s="366"/>
      <c r="I484" s="366"/>
      <c r="J484" s="366"/>
      <c r="K484" s="366"/>
      <c r="L484" s="366"/>
      <c r="M484" s="366"/>
      <c r="N484" s="366"/>
      <c r="O484" s="366"/>
      <c r="P484" s="366"/>
      <c r="Q484" s="366"/>
      <c r="R484" s="366"/>
      <c r="S484" s="366"/>
      <c r="T484" s="366"/>
      <c r="U484" s="366"/>
      <c r="V484" s="366"/>
      <c r="W484" s="366"/>
      <c r="X484" s="366"/>
      <c r="Y484" s="366"/>
      <c r="Z484" s="366"/>
      <c r="AA484" s="366"/>
      <c r="AB484" s="366"/>
      <c r="AC484" s="366"/>
      <c r="AD484" s="629"/>
    </row>
    <row r="485" spans="1:30" ht="14" thickBot="1">
      <c r="A485" s="636"/>
      <c r="B485" s="483"/>
      <c r="C485" s="483"/>
      <c r="D485" s="483"/>
      <c r="E485" s="483"/>
      <c r="F485" s="483"/>
      <c r="G485" s="483"/>
      <c r="H485" s="483"/>
      <c r="I485" s="483"/>
      <c r="J485" s="483"/>
      <c r="K485" s="483"/>
      <c r="L485" s="483"/>
      <c r="M485" s="483"/>
      <c r="N485" s="483"/>
      <c r="O485" s="483"/>
      <c r="P485" s="483"/>
      <c r="Q485" s="483"/>
      <c r="R485" s="483"/>
      <c r="S485" s="483"/>
      <c r="T485" s="483"/>
      <c r="U485" s="483"/>
      <c r="V485" s="483"/>
      <c r="W485" s="483"/>
      <c r="X485" s="483"/>
      <c r="Y485" s="483"/>
      <c r="Z485" s="483"/>
      <c r="AA485" s="483"/>
      <c r="AB485" s="483"/>
      <c r="AC485" s="483"/>
      <c r="AD485" s="637"/>
    </row>
    <row r="487" spans="1:30" ht="16">
      <c r="A487" s="267"/>
    </row>
    <row r="488" spans="1:30">
      <c r="A488" s="268"/>
    </row>
    <row r="489" spans="1:30">
      <c r="D489" s="268"/>
      <c r="F489" s="268"/>
    </row>
    <row r="490" spans="1:30">
      <c r="A490" s="268" t="s">
        <v>343</v>
      </c>
      <c r="C490" s="268"/>
      <c r="E490" s="268"/>
    </row>
    <row r="491" spans="1:30">
      <c r="A491" s="268"/>
    </row>
    <row r="494" spans="1:30">
      <c r="A494" s="268"/>
      <c r="B494" s="268"/>
      <c r="D494" s="268"/>
    </row>
    <row r="495" spans="1:30">
      <c r="A495" s="306"/>
      <c r="C495" s="306"/>
    </row>
  </sheetData>
  <sheetCalcPr fullCalcOnLoad="1"/>
  <phoneticPr fontId="48" type="noConversion"/>
  <pageMargins left="0.75" right="0.75" top="1" bottom="1" header="0.5" footer="0.5"/>
  <drawing r:id="rId1"/>
  <legacyDrawing r:id="rId2"/>
  <oleObjects>
    <oleObject progId="Equation.3" shapeId="3082" r:id="rId3"/>
    <oleObject progId="Equation.3" shapeId="3085" r:id="rId4"/>
    <oleObject progId="Equation.3" shapeId="3106" r:id="rId5"/>
  </oleObject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R164"/>
  <sheetViews>
    <sheetView workbookViewId="0">
      <selection activeCell="B44" sqref="B44"/>
    </sheetView>
  </sheetViews>
  <sheetFormatPr baseColWidth="10" defaultColWidth="10.7109375" defaultRowHeight="13"/>
  <cols>
    <col min="1" max="1" width="15.42578125" style="161" customWidth="1"/>
    <col min="2" max="2" width="42" style="161" customWidth="1"/>
    <col min="3" max="3" width="10.7109375" style="161"/>
    <col min="4" max="4" width="15.42578125" style="161" customWidth="1"/>
    <col min="5" max="5" width="13.5703125" style="161" customWidth="1"/>
    <col min="6" max="6" width="13.140625" style="161" bestFit="1" customWidth="1"/>
    <col min="7" max="7" width="12.140625" style="161" bestFit="1" customWidth="1"/>
    <col min="8" max="8" width="13.140625" style="161" bestFit="1" customWidth="1"/>
    <col min="9" max="9" width="12" style="161" customWidth="1"/>
    <col min="10" max="10" width="10.7109375" style="161"/>
    <col min="11" max="11" width="11.7109375" style="161" customWidth="1"/>
    <col min="12" max="12" width="12.5703125" style="161" customWidth="1"/>
    <col min="13" max="13" width="12" style="161" customWidth="1"/>
    <col min="14" max="16384" width="10.7109375" style="161"/>
  </cols>
  <sheetData>
    <row r="1" spans="1:13">
      <c r="A1" s="204" t="s">
        <v>292</v>
      </c>
    </row>
    <row r="4" spans="1:13">
      <c r="A4" s="204" t="s">
        <v>22</v>
      </c>
    </row>
    <row r="5" spans="1:13">
      <c r="A5" s="348"/>
    </row>
    <row r="6" spans="1:13">
      <c r="A6" s="348" t="s">
        <v>10</v>
      </c>
    </row>
    <row r="7" spans="1:13">
      <c r="A7" s="348" t="s">
        <v>26</v>
      </c>
    </row>
    <row r="8" spans="1:13" ht="14" thickBot="1">
      <c r="A8" s="161" t="s">
        <v>221</v>
      </c>
    </row>
    <row r="9" spans="1:13" ht="14" thickBot="1">
      <c r="D9" s="768" t="s">
        <v>31</v>
      </c>
      <c r="E9" s="769"/>
      <c r="F9" s="769"/>
      <c r="G9" s="770"/>
      <c r="H9" s="769"/>
      <c r="I9" s="770"/>
    </row>
    <row r="10" spans="1:13" ht="26">
      <c r="A10" s="307" t="s">
        <v>735</v>
      </c>
      <c r="C10" s="308" t="s">
        <v>252</v>
      </c>
      <c r="D10" s="277" t="s">
        <v>308</v>
      </c>
      <c r="E10" s="277" t="s">
        <v>703</v>
      </c>
      <c r="F10" s="277" t="s">
        <v>310</v>
      </c>
      <c r="G10" s="278" t="s">
        <v>311</v>
      </c>
      <c r="H10" s="278" t="s">
        <v>490</v>
      </c>
      <c r="I10" s="278" t="s">
        <v>491</v>
      </c>
      <c r="J10" s="278" t="s">
        <v>492</v>
      </c>
      <c r="K10" s="278" t="s">
        <v>493</v>
      </c>
      <c r="L10" s="278" t="s">
        <v>578</v>
      </c>
      <c r="M10" s="278" t="s">
        <v>579</v>
      </c>
    </row>
    <row r="11" spans="1:13">
      <c r="D11" s="277">
        <f>+Summary!G21</f>
        <v>0</v>
      </c>
      <c r="E11" s="277">
        <f>+Summary!H21</f>
        <v>1</v>
      </c>
      <c r="F11" s="278">
        <f>+Summary!I21</f>
        <v>2</v>
      </c>
      <c r="G11" s="278">
        <f>+Summary!J21</f>
        <v>3</v>
      </c>
      <c r="H11" s="277">
        <f>+Summary!K21</f>
        <v>4</v>
      </c>
      <c r="I11" s="277">
        <f>+Summary!L21</f>
        <v>5</v>
      </c>
      <c r="J11" s="277">
        <f>+Summary!M21</f>
        <v>6</v>
      </c>
      <c r="K11" s="277">
        <f>+Summary!N21</f>
        <v>7</v>
      </c>
      <c r="L11" s="277">
        <f>+Summary!O21</f>
        <v>8</v>
      </c>
      <c r="M11" s="277">
        <f>+Summary!P21</f>
        <v>9</v>
      </c>
    </row>
    <row r="12" spans="1:13">
      <c r="D12" s="277"/>
      <c r="E12" s="277"/>
      <c r="F12" s="277"/>
      <c r="G12" s="278"/>
      <c r="H12" s="350"/>
      <c r="I12" s="278"/>
      <c r="J12" s="278"/>
      <c r="K12" s="278"/>
      <c r="L12" s="278"/>
      <c r="M12" s="278"/>
    </row>
    <row r="13" spans="1:13">
      <c r="A13" s="161" t="s">
        <v>731</v>
      </c>
      <c r="C13" s="283"/>
      <c r="D13" s="352"/>
      <c r="E13" s="352"/>
      <c r="F13" s="341"/>
      <c r="G13" s="341"/>
      <c r="H13" s="283"/>
      <c r="I13" s="283"/>
      <c r="J13" s="283"/>
      <c r="K13" s="283"/>
      <c r="L13" s="283"/>
      <c r="M13" s="283"/>
    </row>
    <row r="15" spans="1:13">
      <c r="A15" s="161" t="s">
        <v>732</v>
      </c>
      <c r="C15" s="283"/>
      <c r="D15" s="283"/>
      <c r="E15" s="283"/>
      <c r="F15" s="283"/>
      <c r="G15" s="283"/>
      <c r="H15" s="283"/>
      <c r="I15" s="283"/>
      <c r="J15" s="283"/>
      <c r="K15" s="283"/>
      <c r="L15" s="283"/>
      <c r="M15" s="283"/>
    </row>
    <row r="17" spans="1:13">
      <c r="A17" s="161" t="s">
        <v>733</v>
      </c>
      <c r="C17" s="283"/>
      <c r="D17" s="283"/>
      <c r="E17" s="283"/>
      <c r="F17" s="283"/>
      <c r="G17" s="283"/>
      <c r="H17" s="283"/>
      <c r="I17" s="283"/>
      <c r="J17" s="283"/>
      <c r="K17" s="283"/>
      <c r="L17" s="283"/>
      <c r="M17" s="283"/>
    </row>
    <row r="19" spans="1:13">
      <c r="A19" s="161" t="s">
        <v>734</v>
      </c>
      <c r="C19" s="283"/>
      <c r="D19" s="283"/>
      <c r="E19" s="283"/>
      <c r="F19" s="283"/>
      <c r="G19" s="283"/>
      <c r="H19" s="283"/>
      <c r="I19" s="283"/>
      <c r="J19" s="283"/>
      <c r="K19" s="283"/>
      <c r="L19" s="283"/>
      <c r="M19" s="283"/>
    </row>
    <row r="23" spans="1:13" ht="26">
      <c r="A23" s="307" t="s">
        <v>838</v>
      </c>
      <c r="C23" s="308" t="s">
        <v>252</v>
      </c>
      <c r="D23" s="277" t="s">
        <v>308</v>
      </c>
      <c r="E23" s="277" t="s">
        <v>703</v>
      </c>
      <c r="F23" s="277" t="s">
        <v>310</v>
      </c>
      <c r="G23" s="278" t="s">
        <v>311</v>
      </c>
      <c r="H23" s="278" t="s">
        <v>490</v>
      </c>
      <c r="I23" s="278" t="s">
        <v>491</v>
      </c>
      <c r="J23" s="278" t="s">
        <v>492</v>
      </c>
      <c r="K23" s="278" t="s">
        <v>493</v>
      </c>
      <c r="L23" s="278" t="s">
        <v>578</v>
      </c>
      <c r="M23" s="278" t="s">
        <v>579</v>
      </c>
    </row>
    <row r="24" spans="1:13">
      <c r="A24" s="348" t="s">
        <v>25</v>
      </c>
      <c r="C24" s="161" t="s">
        <v>265</v>
      </c>
      <c r="D24" s="277">
        <f>+D$11</f>
        <v>0</v>
      </c>
      <c r="E24" s="277">
        <f t="shared" ref="E24:M24" si="0">+E$11</f>
        <v>1</v>
      </c>
      <c r="F24" s="277">
        <f t="shared" si="0"/>
        <v>2</v>
      </c>
      <c r="G24" s="277">
        <f t="shared" si="0"/>
        <v>3</v>
      </c>
      <c r="H24" s="277">
        <f t="shared" si="0"/>
        <v>4</v>
      </c>
      <c r="I24" s="277">
        <f t="shared" si="0"/>
        <v>5</v>
      </c>
      <c r="J24" s="277">
        <f t="shared" si="0"/>
        <v>6</v>
      </c>
      <c r="K24" s="277">
        <f t="shared" si="0"/>
        <v>7</v>
      </c>
      <c r="L24" s="277">
        <f t="shared" si="0"/>
        <v>8</v>
      </c>
      <c r="M24" s="277">
        <f t="shared" si="0"/>
        <v>9</v>
      </c>
    </row>
    <row r="25" spans="1:13">
      <c r="D25" s="277"/>
      <c r="E25" s="277"/>
      <c r="F25" s="277"/>
      <c r="G25" s="278"/>
      <c r="H25" s="278"/>
      <c r="I25" s="278"/>
      <c r="J25" s="278"/>
      <c r="K25" s="278"/>
      <c r="L25" s="278"/>
      <c r="M25" s="278"/>
    </row>
    <row r="26" spans="1:13">
      <c r="A26" s="161" t="s">
        <v>839</v>
      </c>
      <c r="C26" s="283"/>
      <c r="D26" s="355"/>
      <c r="E26" s="355"/>
      <c r="F26" s="349"/>
      <c r="G26" s="349"/>
      <c r="H26" s="283"/>
      <c r="I26" s="283"/>
      <c r="J26" s="283"/>
      <c r="K26" s="283"/>
      <c r="L26" s="283"/>
      <c r="M26" s="283"/>
    </row>
    <row r="28" spans="1:13">
      <c r="A28" s="161" t="s">
        <v>866</v>
      </c>
      <c r="C28" s="283"/>
      <c r="D28" s="283"/>
      <c r="E28" s="283"/>
      <c r="F28" s="283"/>
      <c r="G28" s="283"/>
      <c r="H28" s="283"/>
      <c r="I28" s="283"/>
      <c r="J28" s="283"/>
      <c r="K28" s="283"/>
      <c r="L28" s="283"/>
      <c r="M28" s="283"/>
    </row>
    <row r="30" spans="1:13">
      <c r="A30" s="161" t="s">
        <v>840</v>
      </c>
      <c r="C30" s="283"/>
      <c r="D30" s="283"/>
      <c r="E30" s="283"/>
      <c r="F30" s="283"/>
      <c r="G30" s="283"/>
      <c r="H30" s="283"/>
      <c r="I30" s="283"/>
      <c r="J30" s="283"/>
      <c r="K30" s="283"/>
      <c r="L30" s="283"/>
      <c r="M30" s="283"/>
    </row>
    <row r="32" spans="1:13">
      <c r="A32" s="161" t="s">
        <v>841</v>
      </c>
      <c r="C32" s="283"/>
      <c r="D32" s="283"/>
      <c r="E32" s="283"/>
      <c r="F32" s="283"/>
      <c r="G32" s="283"/>
      <c r="H32" s="283"/>
      <c r="I32" s="283"/>
      <c r="J32" s="283"/>
      <c r="K32" s="283"/>
      <c r="L32" s="283"/>
      <c r="M32" s="283"/>
    </row>
    <row r="36" spans="1:13" ht="26">
      <c r="A36" s="307" t="s">
        <v>858</v>
      </c>
      <c r="C36" s="308" t="s">
        <v>253</v>
      </c>
      <c r="D36" s="277" t="s">
        <v>308</v>
      </c>
      <c r="E36" s="277" t="s">
        <v>703</v>
      </c>
      <c r="F36" s="277" t="s">
        <v>310</v>
      </c>
      <c r="G36" s="278" t="s">
        <v>311</v>
      </c>
      <c r="H36" s="278" t="s">
        <v>490</v>
      </c>
      <c r="I36" s="278" t="s">
        <v>491</v>
      </c>
      <c r="J36" s="278" t="s">
        <v>492</v>
      </c>
      <c r="K36" s="278" t="s">
        <v>493</v>
      </c>
      <c r="L36" s="278" t="s">
        <v>578</v>
      </c>
      <c r="M36" s="278" t="s">
        <v>579</v>
      </c>
    </row>
    <row r="37" spans="1:13">
      <c r="A37" s="161" t="s">
        <v>785</v>
      </c>
      <c r="C37" s="161" t="s">
        <v>265</v>
      </c>
      <c r="D37" s="277">
        <f>+D$11</f>
        <v>0</v>
      </c>
      <c r="E37" s="277">
        <f t="shared" ref="E37:M37" si="1">+E$11</f>
        <v>1</v>
      </c>
      <c r="F37" s="277">
        <f t="shared" si="1"/>
        <v>2</v>
      </c>
      <c r="G37" s="277">
        <f t="shared" si="1"/>
        <v>3</v>
      </c>
      <c r="H37" s="277">
        <f t="shared" si="1"/>
        <v>4</v>
      </c>
      <c r="I37" s="277">
        <f t="shared" si="1"/>
        <v>5</v>
      </c>
      <c r="J37" s="277">
        <f t="shared" si="1"/>
        <v>6</v>
      </c>
      <c r="K37" s="277">
        <f t="shared" si="1"/>
        <v>7</v>
      </c>
      <c r="L37" s="277">
        <f t="shared" si="1"/>
        <v>8</v>
      </c>
      <c r="M37" s="277">
        <f t="shared" si="1"/>
        <v>9</v>
      </c>
    </row>
    <row r="38" spans="1:13">
      <c r="D38" s="277"/>
      <c r="E38" s="277"/>
      <c r="F38" s="277"/>
      <c r="G38" s="278"/>
      <c r="H38" s="278"/>
      <c r="I38" s="278"/>
      <c r="J38" s="278"/>
      <c r="K38" s="278"/>
      <c r="L38" s="278"/>
      <c r="M38" s="278"/>
    </row>
    <row r="39" spans="1:13">
      <c r="A39" s="161" t="s">
        <v>831</v>
      </c>
      <c r="C39" s="283" t="s">
        <v>853</v>
      </c>
      <c r="D39" s="280">
        <f>+Summary!G27</f>
        <v>0</v>
      </c>
      <c r="E39" s="280">
        <f>+Summary!H27</f>
        <v>0</v>
      </c>
      <c r="F39" s="280">
        <f>+Summary!I27</f>
        <v>0</v>
      </c>
      <c r="G39" s="280">
        <f>+Summary!J27</f>
        <v>0</v>
      </c>
      <c r="H39" s="280">
        <f>+Summary!K27</f>
        <v>0</v>
      </c>
      <c r="I39" s="280">
        <f>+Summary!L27</f>
        <v>0</v>
      </c>
      <c r="J39" s="280">
        <f>+Summary!M27</f>
        <v>0</v>
      </c>
      <c r="K39" s="280">
        <f>+Summary!N27</f>
        <v>0</v>
      </c>
      <c r="L39" s="280">
        <f>+Summary!O27</f>
        <v>0</v>
      </c>
      <c r="M39" s="280">
        <f>+Summary!P27</f>
        <v>0</v>
      </c>
    </row>
    <row r="40" spans="1:13">
      <c r="G40" s="351"/>
    </row>
    <row r="41" spans="1:13">
      <c r="A41" s="161" t="s">
        <v>832</v>
      </c>
      <c r="C41" s="283"/>
      <c r="D41" s="283"/>
      <c r="E41" s="283"/>
      <c r="F41" s="283"/>
      <c r="G41" s="283"/>
      <c r="H41" s="283"/>
      <c r="I41" s="283"/>
      <c r="J41" s="283"/>
      <c r="K41" s="283"/>
      <c r="L41" s="283"/>
      <c r="M41" s="283"/>
    </row>
    <row r="43" spans="1:13">
      <c r="A43" s="161" t="s">
        <v>833</v>
      </c>
      <c r="C43" s="283"/>
      <c r="D43" s="283"/>
      <c r="E43" s="283"/>
      <c r="F43" s="283"/>
      <c r="G43" s="283"/>
      <c r="H43" s="283"/>
      <c r="I43" s="283"/>
      <c r="J43" s="283"/>
      <c r="K43" s="283"/>
      <c r="L43" s="283"/>
      <c r="M43" s="283"/>
    </row>
    <row r="45" spans="1:13">
      <c r="A45" s="161" t="s">
        <v>834</v>
      </c>
      <c r="C45" s="283"/>
      <c r="D45" s="283"/>
      <c r="E45" s="283"/>
      <c r="F45" s="283"/>
      <c r="G45" s="283"/>
      <c r="H45" s="283"/>
      <c r="I45" s="283"/>
      <c r="J45" s="283"/>
      <c r="K45" s="283"/>
      <c r="L45" s="283"/>
      <c r="M45" s="283"/>
    </row>
    <row r="50" spans="1:14" ht="26">
      <c r="A50" s="307" t="s">
        <v>786</v>
      </c>
      <c r="C50" s="161" t="s">
        <v>278</v>
      </c>
      <c r="D50" s="277" t="s">
        <v>308</v>
      </c>
      <c r="E50" s="277" t="s">
        <v>703</v>
      </c>
      <c r="F50" s="277" t="s">
        <v>310</v>
      </c>
      <c r="G50" s="278" t="s">
        <v>311</v>
      </c>
      <c r="H50" s="278" t="s">
        <v>490</v>
      </c>
      <c r="I50" s="278" t="s">
        <v>491</v>
      </c>
      <c r="J50" s="278" t="s">
        <v>492</v>
      </c>
      <c r="K50" s="278" t="s">
        <v>493</v>
      </c>
      <c r="L50" s="278" t="s">
        <v>578</v>
      </c>
      <c r="M50" s="278" t="s">
        <v>579</v>
      </c>
    </row>
    <row r="51" spans="1:14">
      <c r="A51" s="161" t="s">
        <v>762</v>
      </c>
      <c r="C51" s="161" t="s">
        <v>265</v>
      </c>
      <c r="D51" s="277">
        <f>+D$11</f>
        <v>0</v>
      </c>
      <c r="E51" s="277">
        <f t="shared" ref="E51:M51" si="2">+E$11</f>
        <v>1</v>
      </c>
      <c r="F51" s="277">
        <f t="shared" si="2"/>
        <v>2</v>
      </c>
      <c r="G51" s="277">
        <f t="shared" si="2"/>
        <v>3</v>
      </c>
      <c r="H51" s="277">
        <f t="shared" si="2"/>
        <v>4</v>
      </c>
      <c r="I51" s="277">
        <f t="shared" si="2"/>
        <v>5</v>
      </c>
      <c r="J51" s="277">
        <f t="shared" si="2"/>
        <v>6</v>
      </c>
      <c r="K51" s="277">
        <f t="shared" si="2"/>
        <v>7</v>
      </c>
      <c r="L51" s="277">
        <f t="shared" si="2"/>
        <v>8</v>
      </c>
      <c r="M51" s="277">
        <f t="shared" si="2"/>
        <v>9</v>
      </c>
    </row>
    <row r="52" spans="1:14">
      <c r="D52" s="277"/>
      <c r="E52" s="277"/>
      <c r="F52" s="277"/>
      <c r="G52" s="278"/>
      <c r="H52" s="278"/>
      <c r="I52" s="278"/>
      <c r="J52" s="278"/>
      <c r="K52" s="278"/>
      <c r="L52" s="278"/>
      <c r="M52" s="278"/>
    </row>
    <row r="53" spans="1:14">
      <c r="A53" s="161" t="s">
        <v>243</v>
      </c>
      <c r="C53" s="280" t="s">
        <v>793</v>
      </c>
      <c r="D53" s="319">
        <f>+D13/IF(D26&gt;0,D26,1)</f>
        <v>0</v>
      </c>
      <c r="E53" s="319">
        <f t="shared" ref="E53:M53" si="3">+E13/IF(E26&gt;0,E26,1)</f>
        <v>0</v>
      </c>
      <c r="F53" s="319">
        <f t="shared" si="3"/>
        <v>0</v>
      </c>
      <c r="G53" s="319">
        <f t="shared" si="3"/>
        <v>0</v>
      </c>
      <c r="H53" s="319">
        <f t="shared" si="3"/>
        <v>0</v>
      </c>
      <c r="I53" s="319">
        <f t="shared" si="3"/>
        <v>0</v>
      </c>
      <c r="J53" s="319">
        <f t="shared" si="3"/>
        <v>0</v>
      </c>
      <c r="K53" s="319">
        <f t="shared" si="3"/>
        <v>0</v>
      </c>
      <c r="L53" s="319">
        <f t="shared" si="3"/>
        <v>0</v>
      </c>
      <c r="M53" s="319">
        <f t="shared" si="3"/>
        <v>0</v>
      </c>
      <c r="N53" s="309"/>
    </row>
    <row r="54" spans="1:14">
      <c r="C54" s="309"/>
      <c r="D54" s="320"/>
      <c r="E54" s="320"/>
      <c r="F54" s="320"/>
      <c r="G54" s="320"/>
      <c r="H54" s="320"/>
      <c r="I54" s="320"/>
      <c r="J54" s="320"/>
      <c r="K54" s="320"/>
      <c r="L54" s="320"/>
      <c r="M54" s="320"/>
      <c r="N54" s="309"/>
    </row>
    <row r="55" spans="1:14">
      <c r="A55" s="161" t="s">
        <v>244</v>
      </c>
      <c r="C55" s="280" t="s">
        <v>793</v>
      </c>
      <c r="D55" s="319">
        <f>+D15/IF(D28&gt;0,D28,1)</f>
        <v>0</v>
      </c>
      <c r="E55" s="319">
        <f>+E15/IF(E28&gt;0,E28,1)</f>
        <v>0</v>
      </c>
      <c r="F55" s="319">
        <f>+F15/IF(F28&gt;0,F28,1)</f>
        <v>0</v>
      </c>
      <c r="G55" s="319">
        <f>+G15/IF(G28&gt;0,G28,1)</f>
        <v>0</v>
      </c>
      <c r="H55" s="319">
        <f t="shared" ref="H55:M55" si="4">+H15/IF(H28&gt;0,H28,1)</f>
        <v>0</v>
      </c>
      <c r="I55" s="319">
        <f t="shared" si="4"/>
        <v>0</v>
      </c>
      <c r="J55" s="319">
        <f t="shared" si="4"/>
        <v>0</v>
      </c>
      <c r="K55" s="319">
        <f t="shared" si="4"/>
        <v>0</v>
      </c>
      <c r="L55" s="319">
        <f t="shared" si="4"/>
        <v>0</v>
      </c>
      <c r="M55" s="319">
        <f t="shared" si="4"/>
        <v>0</v>
      </c>
      <c r="N55" s="309"/>
    </row>
    <row r="56" spans="1:14">
      <c r="C56" s="309"/>
      <c r="D56" s="320"/>
      <c r="E56" s="320"/>
      <c r="F56" s="320"/>
      <c r="G56" s="320"/>
      <c r="H56" s="320"/>
      <c r="I56" s="320"/>
      <c r="J56" s="320"/>
      <c r="K56" s="320"/>
      <c r="L56" s="320"/>
      <c r="M56" s="320"/>
      <c r="N56" s="309"/>
    </row>
    <row r="57" spans="1:14">
      <c r="A57" s="161" t="s">
        <v>245</v>
      </c>
      <c r="C57" s="280" t="s">
        <v>793</v>
      </c>
      <c r="D57" s="319">
        <f>+D17/IF(D30&gt;0,D30,1)</f>
        <v>0</v>
      </c>
      <c r="E57" s="319">
        <f>+E17/IF(E30&gt;0,E30,1)</f>
        <v>0</v>
      </c>
      <c r="F57" s="319">
        <f t="shared" ref="F57:M57" si="5">+F17/IF(F30&gt;0,F30,1)</f>
        <v>0</v>
      </c>
      <c r="G57" s="319">
        <f t="shared" si="5"/>
        <v>0</v>
      </c>
      <c r="H57" s="319">
        <f t="shared" si="5"/>
        <v>0</v>
      </c>
      <c r="I57" s="319">
        <f t="shared" si="5"/>
        <v>0</v>
      </c>
      <c r="J57" s="319">
        <f t="shared" si="5"/>
        <v>0</v>
      </c>
      <c r="K57" s="319">
        <f t="shared" si="5"/>
        <v>0</v>
      </c>
      <c r="L57" s="319">
        <f t="shared" si="5"/>
        <v>0</v>
      </c>
      <c r="M57" s="319">
        <f t="shared" si="5"/>
        <v>0</v>
      </c>
      <c r="N57" s="309"/>
    </row>
    <row r="58" spans="1:14">
      <c r="C58" s="309"/>
      <c r="D58" s="320"/>
      <c r="E58" s="320"/>
      <c r="F58" s="320"/>
      <c r="G58" s="320"/>
      <c r="H58" s="320"/>
      <c r="I58" s="320"/>
      <c r="J58" s="320"/>
      <c r="K58" s="320"/>
      <c r="L58" s="320"/>
      <c r="M58" s="320"/>
      <c r="N58" s="309"/>
    </row>
    <row r="59" spans="1:14">
      <c r="A59" s="161" t="s">
        <v>223</v>
      </c>
      <c r="C59" s="280" t="s">
        <v>793</v>
      </c>
      <c r="D59" s="319">
        <f>+D19/IF(D32&gt;0,D32,1)</f>
        <v>0</v>
      </c>
      <c r="E59" s="319">
        <f t="shared" ref="E59:M59" si="6">+E19/IF(E32&gt;0,E32,1)</f>
        <v>0</v>
      </c>
      <c r="F59" s="319">
        <f t="shared" si="6"/>
        <v>0</v>
      </c>
      <c r="G59" s="319">
        <f t="shared" si="6"/>
        <v>0</v>
      </c>
      <c r="H59" s="319">
        <f t="shared" si="6"/>
        <v>0</v>
      </c>
      <c r="I59" s="319">
        <f t="shared" si="6"/>
        <v>0</v>
      </c>
      <c r="J59" s="319">
        <f t="shared" si="6"/>
        <v>0</v>
      </c>
      <c r="K59" s="319">
        <f t="shared" si="6"/>
        <v>0</v>
      </c>
      <c r="L59" s="319">
        <f t="shared" si="6"/>
        <v>0</v>
      </c>
      <c r="M59" s="319">
        <f t="shared" si="6"/>
        <v>0</v>
      </c>
      <c r="N59" s="309"/>
    </row>
    <row r="62" spans="1:14">
      <c r="A62" s="307" t="s">
        <v>40</v>
      </c>
    </row>
    <row r="63" spans="1:14" ht="26">
      <c r="C63" s="161" t="s">
        <v>278</v>
      </c>
      <c r="D63" s="277" t="s">
        <v>308</v>
      </c>
      <c r="E63" s="277" t="s">
        <v>703</v>
      </c>
      <c r="F63" s="277" t="s">
        <v>310</v>
      </c>
      <c r="G63" s="278" t="s">
        <v>311</v>
      </c>
      <c r="H63" s="278" t="s">
        <v>490</v>
      </c>
      <c r="I63" s="278" t="s">
        <v>491</v>
      </c>
      <c r="J63" s="278" t="s">
        <v>492</v>
      </c>
      <c r="K63" s="278" t="s">
        <v>493</v>
      </c>
      <c r="L63" s="278" t="s">
        <v>578</v>
      </c>
      <c r="M63" s="278" t="s">
        <v>579</v>
      </c>
    </row>
    <row r="64" spans="1:14">
      <c r="A64" s="161" t="s">
        <v>730</v>
      </c>
      <c r="C64" s="161" t="s">
        <v>265</v>
      </c>
      <c r="D64" s="277">
        <f>+D$11</f>
        <v>0</v>
      </c>
      <c r="E64" s="277">
        <f t="shared" ref="E64:M64" si="7">+E$11</f>
        <v>1</v>
      </c>
      <c r="F64" s="277">
        <f t="shared" si="7"/>
        <v>2</v>
      </c>
      <c r="G64" s="277">
        <f t="shared" si="7"/>
        <v>3</v>
      </c>
      <c r="H64" s="277">
        <f t="shared" si="7"/>
        <v>4</v>
      </c>
      <c r="I64" s="277">
        <f t="shared" si="7"/>
        <v>5</v>
      </c>
      <c r="J64" s="277">
        <f t="shared" si="7"/>
        <v>6</v>
      </c>
      <c r="K64" s="277">
        <f t="shared" si="7"/>
        <v>7</v>
      </c>
      <c r="L64" s="277">
        <f t="shared" si="7"/>
        <v>8</v>
      </c>
      <c r="M64" s="277">
        <f t="shared" si="7"/>
        <v>9</v>
      </c>
    </row>
    <row r="65" spans="1:18">
      <c r="D65" s="277"/>
      <c r="E65" s="277"/>
      <c r="F65" s="277"/>
      <c r="G65" s="278"/>
      <c r="H65" s="278"/>
      <c r="I65" s="278"/>
      <c r="J65" s="278"/>
      <c r="K65" s="278"/>
      <c r="L65" s="278"/>
      <c r="M65" s="278"/>
    </row>
    <row r="66" spans="1:18">
      <c r="A66" s="161" t="s">
        <v>794</v>
      </c>
      <c r="C66" s="280" t="s">
        <v>718</v>
      </c>
      <c r="D66" s="280">
        <f>+D53*D39</f>
        <v>0</v>
      </c>
      <c r="E66" s="280">
        <f t="shared" ref="E66:M72" si="8">+E53*E39</f>
        <v>0</v>
      </c>
      <c r="F66" s="280">
        <f t="shared" si="8"/>
        <v>0</v>
      </c>
      <c r="G66" s="280">
        <f>+G53*G39</f>
        <v>0</v>
      </c>
      <c r="H66" s="280">
        <f t="shared" si="8"/>
        <v>0</v>
      </c>
      <c r="I66" s="280">
        <f t="shared" si="8"/>
        <v>0</v>
      </c>
      <c r="J66" s="280">
        <f t="shared" si="8"/>
        <v>0</v>
      </c>
      <c r="K66" s="280">
        <f t="shared" si="8"/>
        <v>0</v>
      </c>
      <c r="L66" s="280">
        <f t="shared" si="8"/>
        <v>0</v>
      </c>
      <c r="M66" s="280">
        <f t="shared" si="8"/>
        <v>0</v>
      </c>
      <c r="N66" s="309"/>
      <c r="O66" s="309"/>
      <c r="P66" s="309"/>
    </row>
    <row r="67" spans="1:18">
      <c r="C67" s="309"/>
      <c r="D67" s="309"/>
      <c r="E67" s="309"/>
      <c r="F67" s="309"/>
      <c r="G67" s="309"/>
      <c r="H67" s="309"/>
      <c r="I67" s="309"/>
      <c r="J67" s="309"/>
      <c r="K67" s="309"/>
      <c r="L67" s="309"/>
      <c r="M67" s="309"/>
      <c r="N67" s="309"/>
      <c r="O67" s="309"/>
      <c r="P67" s="309"/>
    </row>
    <row r="68" spans="1:18">
      <c r="A68" s="161" t="s">
        <v>795</v>
      </c>
      <c r="C68" s="280" t="s">
        <v>718</v>
      </c>
      <c r="D68" s="280">
        <f>+D55*D41</f>
        <v>0</v>
      </c>
      <c r="E68" s="280">
        <f>+E55*E41</f>
        <v>0</v>
      </c>
      <c r="F68" s="280">
        <f t="shared" si="8"/>
        <v>0</v>
      </c>
      <c r="G68" s="280">
        <f t="shared" si="8"/>
        <v>0</v>
      </c>
      <c r="H68" s="280">
        <f t="shared" si="8"/>
        <v>0</v>
      </c>
      <c r="I68" s="280">
        <f t="shared" si="8"/>
        <v>0</v>
      </c>
      <c r="J68" s="280">
        <f t="shared" si="8"/>
        <v>0</v>
      </c>
      <c r="K68" s="280">
        <f t="shared" si="8"/>
        <v>0</v>
      </c>
      <c r="L68" s="280">
        <f t="shared" si="8"/>
        <v>0</v>
      </c>
      <c r="M68" s="280">
        <f t="shared" si="8"/>
        <v>0</v>
      </c>
      <c r="N68" s="309"/>
      <c r="O68" s="309"/>
      <c r="P68" s="309"/>
    </row>
    <row r="69" spans="1:18">
      <c r="C69" s="309"/>
      <c r="D69" s="309"/>
      <c r="E69" s="309"/>
      <c r="F69" s="309"/>
      <c r="G69" s="309"/>
      <c r="H69" s="309"/>
      <c r="I69" s="309"/>
      <c r="J69" s="309"/>
      <c r="K69" s="309"/>
      <c r="L69" s="309"/>
      <c r="M69" s="309"/>
      <c r="N69" s="309"/>
      <c r="O69" s="309"/>
      <c r="P69" s="309"/>
    </row>
    <row r="70" spans="1:18">
      <c r="A70" s="161" t="s">
        <v>796</v>
      </c>
      <c r="C70" s="280" t="s">
        <v>718</v>
      </c>
      <c r="D70" s="280">
        <f>+D57*D43</f>
        <v>0</v>
      </c>
      <c r="E70" s="280">
        <f t="shared" si="8"/>
        <v>0</v>
      </c>
      <c r="F70" s="280">
        <f t="shared" si="8"/>
        <v>0</v>
      </c>
      <c r="G70" s="280">
        <f t="shared" si="8"/>
        <v>0</v>
      </c>
      <c r="H70" s="280">
        <f t="shared" si="8"/>
        <v>0</v>
      </c>
      <c r="I70" s="280">
        <f t="shared" si="8"/>
        <v>0</v>
      </c>
      <c r="J70" s="280">
        <f t="shared" si="8"/>
        <v>0</v>
      </c>
      <c r="K70" s="280">
        <f t="shared" si="8"/>
        <v>0</v>
      </c>
      <c r="L70" s="280">
        <f t="shared" si="8"/>
        <v>0</v>
      </c>
      <c r="M70" s="280">
        <f t="shared" si="8"/>
        <v>0</v>
      </c>
      <c r="N70" s="309"/>
      <c r="O70" s="309"/>
      <c r="P70" s="309"/>
    </row>
    <row r="71" spans="1:18">
      <c r="C71" s="309"/>
      <c r="D71" s="309"/>
      <c r="E71" s="309"/>
      <c r="F71" s="309"/>
      <c r="G71" s="309"/>
      <c r="H71" s="309"/>
      <c r="I71" s="309"/>
      <c r="J71" s="309"/>
      <c r="K71" s="309"/>
      <c r="L71" s="309"/>
      <c r="M71" s="309"/>
      <c r="N71" s="309"/>
      <c r="O71" s="309"/>
      <c r="P71" s="309"/>
    </row>
    <row r="72" spans="1:18">
      <c r="A72" s="161" t="s">
        <v>717</v>
      </c>
      <c r="C72" s="280" t="s">
        <v>718</v>
      </c>
      <c r="D72" s="280">
        <f>+D59*D45</f>
        <v>0</v>
      </c>
      <c r="E72" s="280">
        <f t="shared" si="8"/>
        <v>0</v>
      </c>
      <c r="F72" s="280">
        <f t="shared" si="8"/>
        <v>0</v>
      </c>
      <c r="G72" s="280">
        <f t="shared" si="8"/>
        <v>0</v>
      </c>
      <c r="H72" s="280">
        <f t="shared" si="8"/>
        <v>0</v>
      </c>
      <c r="I72" s="280">
        <f t="shared" si="8"/>
        <v>0</v>
      </c>
      <c r="J72" s="280">
        <f t="shared" si="8"/>
        <v>0</v>
      </c>
      <c r="K72" s="280">
        <f t="shared" si="8"/>
        <v>0</v>
      </c>
      <c r="L72" s="280">
        <f t="shared" si="8"/>
        <v>0</v>
      </c>
      <c r="M72" s="280">
        <f t="shared" si="8"/>
        <v>0</v>
      </c>
      <c r="N72" s="309"/>
      <c r="O72" s="309"/>
      <c r="P72" s="309"/>
    </row>
    <row r="77" spans="1:18" ht="16">
      <c r="A77" s="204" t="s">
        <v>41</v>
      </c>
      <c r="B77" s="764" t="s">
        <v>873</v>
      </c>
      <c r="C77" s="85"/>
      <c r="D77" s="85"/>
      <c r="E77" s="85"/>
      <c r="F77" s="85"/>
      <c r="G77" s="85"/>
      <c r="H77" s="85"/>
      <c r="I77" s="85"/>
      <c r="J77" s="85"/>
      <c r="K77" s="85"/>
      <c r="L77" s="85"/>
      <c r="M77" s="85"/>
      <c r="N77" s="760"/>
    </row>
    <row r="78" spans="1:18">
      <c r="A78" s="760"/>
      <c r="B78" s="760"/>
      <c r="C78" s="760"/>
      <c r="D78" s="760"/>
      <c r="E78" s="760"/>
      <c r="F78" s="760"/>
      <c r="G78" s="760"/>
      <c r="H78" s="760"/>
      <c r="I78" s="760"/>
      <c r="J78" s="760"/>
      <c r="K78" s="760"/>
      <c r="L78" s="760"/>
      <c r="M78" s="760"/>
      <c r="N78" s="760"/>
      <c r="O78" s="744"/>
      <c r="P78" s="744"/>
      <c r="Q78" s="744"/>
      <c r="R78" s="309"/>
    </row>
    <row r="79" spans="1:18">
      <c r="A79" s="760" t="s">
        <v>874</v>
      </c>
      <c r="B79" s="760"/>
      <c r="C79" s="760" t="s">
        <v>36</v>
      </c>
      <c r="D79" s="761">
        <f>SUM(D68:D72)</f>
        <v>0</v>
      </c>
      <c r="E79" s="762">
        <f>SUM(E68:E72)</f>
        <v>0</v>
      </c>
      <c r="F79" s="762">
        <f t="shared" ref="F79:M79" si="9">SUM(F68:F72)</f>
        <v>0</v>
      </c>
      <c r="G79" s="762">
        <f t="shared" si="9"/>
        <v>0</v>
      </c>
      <c r="H79" s="762">
        <f t="shared" si="9"/>
        <v>0</v>
      </c>
      <c r="I79" s="762">
        <f t="shared" si="9"/>
        <v>0</v>
      </c>
      <c r="J79" s="762">
        <f t="shared" si="9"/>
        <v>0</v>
      </c>
      <c r="K79" s="762">
        <f t="shared" si="9"/>
        <v>0</v>
      </c>
      <c r="L79" s="762">
        <f t="shared" si="9"/>
        <v>0</v>
      </c>
      <c r="M79" s="763">
        <f t="shared" si="9"/>
        <v>0</v>
      </c>
      <c r="N79" s="760"/>
      <c r="O79" s="744"/>
      <c r="P79" s="744"/>
      <c r="Q79" s="744"/>
      <c r="R79" s="309"/>
    </row>
    <row r="80" spans="1:18">
      <c r="A80" s="760"/>
      <c r="B80" s="760" t="s">
        <v>34</v>
      </c>
      <c r="C80" s="760"/>
      <c r="D80" s="760"/>
      <c r="E80" s="760"/>
      <c r="F80" s="760"/>
      <c r="G80" s="760"/>
      <c r="H80" s="760"/>
      <c r="I80" s="760"/>
      <c r="J80" s="760"/>
      <c r="K80" s="760"/>
      <c r="L80" s="760"/>
      <c r="M80" s="760"/>
      <c r="N80" s="760"/>
      <c r="O80" s="744"/>
      <c r="P80" s="744"/>
      <c r="Q80" s="744"/>
      <c r="R80" s="309"/>
    </row>
    <row r="81" spans="1:18">
      <c r="A81" s="760" t="s">
        <v>875</v>
      </c>
      <c r="B81" s="760"/>
      <c r="C81" s="760" t="s">
        <v>35</v>
      </c>
      <c r="D81" s="761">
        <f>+D79+D66</f>
        <v>0</v>
      </c>
      <c r="E81" s="762">
        <f>+E79+E66</f>
        <v>0</v>
      </c>
      <c r="F81" s="762">
        <f t="shared" ref="F81:M81" si="10">+F79+F66</f>
        <v>0</v>
      </c>
      <c r="G81" s="762">
        <f t="shared" si="10"/>
        <v>0</v>
      </c>
      <c r="H81" s="762">
        <f t="shared" si="10"/>
        <v>0</v>
      </c>
      <c r="I81" s="762">
        <f t="shared" si="10"/>
        <v>0</v>
      </c>
      <c r="J81" s="762">
        <f t="shared" si="10"/>
        <v>0</v>
      </c>
      <c r="K81" s="762">
        <f t="shared" si="10"/>
        <v>0</v>
      </c>
      <c r="L81" s="762">
        <f t="shared" si="10"/>
        <v>0</v>
      </c>
      <c r="M81" s="763">
        <f t="shared" si="10"/>
        <v>0</v>
      </c>
      <c r="N81" s="760"/>
      <c r="O81" s="744"/>
      <c r="P81" s="744"/>
      <c r="Q81" s="744"/>
      <c r="R81" s="309"/>
    </row>
    <row r="82" spans="1:18">
      <c r="A82" s="760"/>
      <c r="B82" s="760" t="s">
        <v>23</v>
      </c>
      <c r="C82" s="760"/>
      <c r="D82" s="760"/>
      <c r="E82" s="760"/>
      <c r="F82" s="760"/>
      <c r="G82" s="760"/>
      <c r="H82" s="760"/>
      <c r="I82" s="760"/>
      <c r="J82" s="760"/>
      <c r="K82" s="760"/>
      <c r="L82" s="760"/>
      <c r="M82" s="760"/>
      <c r="N82" s="760"/>
      <c r="O82" s="744"/>
      <c r="P82" s="744"/>
      <c r="Q82" s="744"/>
      <c r="R82" s="309"/>
    </row>
    <row r="83" spans="1:18">
      <c r="A83" s="760"/>
      <c r="B83" s="760"/>
      <c r="C83" s="760"/>
      <c r="D83" s="760"/>
      <c r="E83" s="760"/>
      <c r="F83" s="760"/>
      <c r="G83" s="760"/>
      <c r="H83" s="760"/>
      <c r="I83" s="760"/>
      <c r="J83" s="760"/>
      <c r="K83" s="760"/>
      <c r="L83" s="760"/>
      <c r="M83" s="760"/>
      <c r="N83" s="760"/>
      <c r="O83" s="744"/>
      <c r="P83" s="744"/>
      <c r="Q83" s="744"/>
      <c r="R83" s="309"/>
    </row>
    <row r="84" spans="1:18">
      <c r="A84" s="307" t="s">
        <v>856</v>
      </c>
      <c r="C84" s="161" t="s">
        <v>851</v>
      </c>
      <c r="D84" s="310">
        <f>+Summary!G23</f>
        <v>0</v>
      </c>
      <c r="E84" s="311">
        <f>+Summary!H23</f>
        <v>0</v>
      </c>
      <c r="F84" s="311">
        <f>+Summary!I23</f>
        <v>0</v>
      </c>
      <c r="G84" s="311">
        <f>+Summary!J23</f>
        <v>0</v>
      </c>
      <c r="H84" s="311">
        <f>+Summary!K23</f>
        <v>0</v>
      </c>
      <c r="I84" s="311">
        <f>+Summary!L23</f>
        <v>0</v>
      </c>
      <c r="J84" s="311">
        <f>+Summary!M23</f>
        <v>0</v>
      </c>
      <c r="K84" s="311">
        <f>+Summary!N23</f>
        <v>0</v>
      </c>
      <c r="L84" s="311">
        <f>+Summary!O23</f>
        <v>0</v>
      </c>
      <c r="M84" s="312">
        <f>+Summary!P23</f>
        <v>0</v>
      </c>
    </row>
    <row r="85" spans="1:18">
      <c r="A85" s="307" t="s">
        <v>850</v>
      </c>
      <c r="C85" s="161" t="s">
        <v>851</v>
      </c>
      <c r="D85" s="310" t="e">
        <f>+Summary!B330-Summary!B348</f>
        <v>#DIV/0!</v>
      </c>
      <c r="E85" s="311" t="e">
        <f>+Summary!B331-Summary!B349</f>
        <v>#DIV/0!</v>
      </c>
      <c r="F85" s="311" t="e">
        <f>+Summary!B332-Summary!B350</f>
        <v>#DIV/0!</v>
      </c>
      <c r="G85" s="311" t="e">
        <f>+Summary!B333-Summary!B351</f>
        <v>#DIV/0!</v>
      </c>
      <c r="H85" s="311" t="e">
        <f>+Summary!B334-Summary!B352</f>
        <v>#DIV/0!</v>
      </c>
      <c r="I85" s="311" t="e">
        <f>+Summary!B335-Summary!B353</f>
        <v>#DIV/0!</v>
      </c>
      <c r="J85" s="311" t="e">
        <f>+Summary!B336-Summary!B354</f>
        <v>#DIV/0!</v>
      </c>
      <c r="K85" s="311" t="e">
        <f>+Summary!B337-Summary!B355</f>
        <v>#DIV/0!</v>
      </c>
      <c r="L85" s="311" t="e">
        <f>+Summary!B338-Summary!B356</f>
        <v>#DIV/0!</v>
      </c>
      <c r="M85" s="312" t="e">
        <f>+Summary!B339-Summary!B357</f>
        <v>#DIV/0!</v>
      </c>
    </row>
    <row r="86" spans="1:18" ht="14" thickBot="1"/>
    <row r="87" spans="1:18">
      <c r="A87" s="745" t="s">
        <v>13</v>
      </c>
      <c r="B87" s="746"/>
      <c r="C87" s="746"/>
      <c r="D87" s="746" t="str">
        <f>+D63</f>
        <v>Project YEAR 1</v>
      </c>
      <c r="E87" s="747" t="str">
        <f t="shared" ref="E87:M87" si="11">+E63</f>
        <v>Project year 2</v>
      </c>
      <c r="F87" s="747" t="str">
        <f t="shared" si="11"/>
        <v>Project year 3</v>
      </c>
      <c r="G87" s="747" t="str">
        <f t="shared" si="11"/>
        <v>Project year 4</v>
      </c>
      <c r="H87" s="747" t="str">
        <f t="shared" si="11"/>
        <v>Project year 5</v>
      </c>
      <c r="I87" s="747" t="str">
        <f t="shared" si="11"/>
        <v>Project year 6</v>
      </c>
      <c r="J87" s="747" t="str">
        <f t="shared" si="11"/>
        <v>Projectyear 7</v>
      </c>
      <c r="K87" s="747" t="str">
        <f t="shared" si="11"/>
        <v>Project year 8</v>
      </c>
      <c r="L87" s="747" t="str">
        <f t="shared" si="11"/>
        <v>Project year 9</v>
      </c>
      <c r="M87" s="747" t="str">
        <f t="shared" si="11"/>
        <v>Project year 10</v>
      </c>
      <c r="N87" s="748"/>
    </row>
    <row r="88" spans="1:18">
      <c r="A88" s="749"/>
      <c r="B88" s="750"/>
      <c r="C88" s="750"/>
      <c r="D88" s="750">
        <f>+D64</f>
        <v>0</v>
      </c>
      <c r="E88" s="751">
        <f t="shared" ref="E88:M88" si="12">+E64</f>
        <v>1</v>
      </c>
      <c r="F88" s="751">
        <f t="shared" si="12"/>
        <v>2</v>
      </c>
      <c r="G88" s="751">
        <f t="shared" si="12"/>
        <v>3</v>
      </c>
      <c r="H88" s="751">
        <f t="shared" si="12"/>
        <v>4</v>
      </c>
      <c r="I88" s="751">
        <f t="shared" si="12"/>
        <v>5</v>
      </c>
      <c r="J88" s="751">
        <f t="shared" si="12"/>
        <v>6</v>
      </c>
      <c r="K88" s="751">
        <f t="shared" si="12"/>
        <v>7</v>
      </c>
      <c r="L88" s="751">
        <f t="shared" si="12"/>
        <v>8</v>
      </c>
      <c r="M88" s="751">
        <f t="shared" si="12"/>
        <v>9</v>
      </c>
      <c r="N88" s="752"/>
    </row>
    <row r="89" spans="1:18">
      <c r="A89" s="749" t="s">
        <v>848</v>
      </c>
      <c r="B89" s="750" t="s">
        <v>58</v>
      </c>
      <c r="C89" s="750"/>
      <c r="D89" s="750"/>
      <c r="E89" s="750"/>
      <c r="F89" s="750"/>
      <c r="G89" s="750"/>
      <c r="H89" s="750"/>
      <c r="I89" s="750"/>
      <c r="J89" s="750"/>
      <c r="K89" s="750"/>
      <c r="L89" s="750"/>
      <c r="M89" s="750"/>
      <c r="N89" s="752"/>
    </row>
    <row r="90" spans="1:18">
      <c r="A90" s="749"/>
      <c r="B90" s="750" t="s">
        <v>30</v>
      </c>
      <c r="C90" s="750"/>
      <c r="D90" s="753" t="e">
        <f>IF((D79)/D84&lt;5%,0,FALSE)</f>
        <v>#DIV/0!</v>
      </c>
      <c r="E90" s="753" t="e">
        <f t="shared" ref="E90:M90" si="13">IF((E79)/E84&lt;5%,0,FALSE)</f>
        <v>#DIV/0!</v>
      </c>
      <c r="F90" s="753" t="e">
        <f t="shared" si="13"/>
        <v>#DIV/0!</v>
      </c>
      <c r="G90" s="753" t="e">
        <f t="shared" si="13"/>
        <v>#DIV/0!</v>
      </c>
      <c r="H90" s="753" t="e">
        <f t="shared" si="13"/>
        <v>#DIV/0!</v>
      </c>
      <c r="I90" s="753" t="e">
        <f t="shared" si="13"/>
        <v>#DIV/0!</v>
      </c>
      <c r="J90" s="753" t="e">
        <f t="shared" si="13"/>
        <v>#DIV/0!</v>
      </c>
      <c r="K90" s="753" t="e">
        <f t="shared" si="13"/>
        <v>#DIV/0!</v>
      </c>
      <c r="L90" s="753" t="e">
        <f t="shared" si="13"/>
        <v>#DIV/0!</v>
      </c>
      <c r="M90" s="753" t="e">
        <f t="shared" si="13"/>
        <v>#DIV/0!</v>
      </c>
      <c r="N90" s="752"/>
    </row>
    <row r="91" spans="1:18">
      <c r="A91" s="749"/>
      <c r="B91" s="750" t="s">
        <v>800</v>
      </c>
      <c r="C91" s="750"/>
      <c r="D91" s="750"/>
      <c r="E91" s="750"/>
      <c r="F91" s="750"/>
      <c r="G91" s="750"/>
      <c r="H91" s="750"/>
      <c r="I91" s="750"/>
      <c r="J91" s="750"/>
      <c r="K91" s="750"/>
      <c r="L91" s="750"/>
      <c r="M91" s="750"/>
      <c r="N91" s="752"/>
    </row>
    <row r="92" spans="1:18">
      <c r="A92" s="749"/>
      <c r="B92" s="750"/>
      <c r="C92" s="750"/>
      <c r="D92" s="750"/>
      <c r="E92" s="750"/>
      <c r="F92" s="750"/>
      <c r="G92" s="750"/>
      <c r="H92" s="750"/>
      <c r="I92" s="750"/>
      <c r="J92" s="750"/>
      <c r="K92" s="750"/>
      <c r="L92" s="750"/>
      <c r="M92" s="750"/>
      <c r="N92" s="752"/>
    </row>
    <row r="93" spans="1:18">
      <c r="A93" s="749" t="s">
        <v>857</v>
      </c>
      <c r="B93" s="750" t="s">
        <v>12</v>
      </c>
      <c r="C93" s="750"/>
      <c r="D93" s="750" t="s">
        <v>232</v>
      </c>
      <c r="E93" s="750"/>
      <c r="F93" s="750"/>
      <c r="G93" s="750"/>
      <c r="H93" s="750"/>
      <c r="I93" s="750"/>
      <c r="J93" s="750"/>
      <c r="K93" s="750"/>
      <c r="L93" s="750"/>
      <c r="M93" s="750"/>
      <c r="N93" s="752"/>
    </row>
    <row r="94" spans="1:18">
      <c r="A94" s="749"/>
      <c r="B94" s="750"/>
      <c r="C94" s="750"/>
      <c r="D94" s="750"/>
      <c r="E94" s="750"/>
      <c r="F94" s="750"/>
      <c r="G94" s="750"/>
      <c r="H94" s="750"/>
      <c r="I94" s="750"/>
      <c r="J94" s="750"/>
      <c r="K94" s="750"/>
      <c r="L94" s="750"/>
      <c r="M94" s="750"/>
      <c r="N94" s="752"/>
    </row>
    <row r="95" spans="1:18">
      <c r="A95" s="749" t="s">
        <v>854</v>
      </c>
      <c r="B95" s="750" t="s">
        <v>55</v>
      </c>
      <c r="C95" s="750"/>
      <c r="D95" s="750" t="s">
        <v>212</v>
      </c>
      <c r="E95" s="750"/>
      <c r="F95" s="750"/>
      <c r="G95" s="750"/>
      <c r="H95" s="750"/>
      <c r="I95" s="750"/>
      <c r="J95" s="750"/>
      <c r="K95" s="750"/>
      <c r="L95" s="750"/>
      <c r="M95" s="750"/>
      <c r="N95" s="752"/>
    </row>
    <row r="96" spans="1:18">
      <c r="A96" s="749"/>
      <c r="B96" s="750"/>
      <c r="C96" s="750"/>
      <c r="D96" s="750"/>
      <c r="E96" s="750"/>
      <c r="F96" s="750"/>
      <c r="G96" s="750"/>
      <c r="H96" s="750"/>
      <c r="I96" s="750"/>
      <c r="J96" s="750"/>
      <c r="K96" s="750"/>
      <c r="L96" s="750"/>
      <c r="M96" s="750"/>
      <c r="N96" s="752"/>
    </row>
    <row r="97" spans="1:14">
      <c r="A97" s="749" t="s">
        <v>855</v>
      </c>
      <c r="B97" s="750" t="s">
        <v>56</v>
      </c>
      <c r="C97" s="750"/>
      <c r="D97" s="750" t="s">
        <v>213</v>
      </c>
      <c r="E97" s="750"/>
      <c r="F97" s="750"/>
      <c r="G97" s="750"/>
      <c r="H97" s="750"/>
      <c r="I97" s="750"/>
      <c r="J97" s="750"/>
      <c r="K97" s="750"/>
      <c r="L97" s="750"/>
      <c r="M97" s="750"/>
      <c r="N97" s="752"/>
    </row>
    <row r="98" spans="1:14">
      <c r="A98" s="749"/>
      <c r="B98" s="750"/>
      <c r="C98" s="750"/>
      <c r="D98" s="750"/>
      <c r="E98" s="750"/>
      <c r="F98" s="750"/>
      <c r="G98" s="750"/>
      <c r="H98" s="750"/>
      <c r="I98" s="750"/>
      <c r="J98" s="750"/>
      <c r="K98" s="750"/>
      <c r="L98" s="750"/>
      <c r="M98" s="750"/>
      <c r="N98" s="752"/>
    </row>
    <row r="99" spans="1:14">
      <c r="A99" s="749" t="s">
        <v>771</v>
      </c>
      <c r="B99" s="750"/>
      <c r="C99" s="750"/>
      <c r="D99" s="750" t="s">
        <v>214</v>
      </c>
      <c r="E99" s="750"/>
      <c r="F99" s="750"/>
      <c r="G99" s="750"/>
      <c r="H99" s="750"/>
      <c r="I99" s="750"/>
      <c r="J99" s="750"/>
      <c r="K99" s="750"/>
      <c r="L99" s="750"/>
      <c r="M99" s="750"/>
      <c r="N99" s="752"/>
    </row>
    <row r="100" spans="1:14">
      <c r="A100" s="749"/>
      <c r="B100" s="750"/>
      <c r="C100" s="750"/>
      <c r="D100" s="750" t="s">
        <v>24</v>
      </c>
      <c r="E100" s="750"/>
      <c r="F100" s="750"/>
      <c r="G100" s="750"/>
      <c r="H100" s="750"/>
      <c r="I100" s="750"/>
      <c r="J100" s="750"/>
      <c r="K100" s="750"/>
      <c r="L100" s="750"/>
      <c r="M100" s="750"/>
      <c r="N100" s="752"/>
    </row>
    <row r="101" spans="1:14">
      <c r="A101" s="749"/>
      <c r="B101" s="750"/>
      <c r="C101" s="750"/>
      <c r="D101" s="750"/>
      <c r="E101" s="750"/>
      <c r="F101" s="750"/>
      <c r="G101" s="750"/>
      <c r="H101" s="750"/>
      <c r="I101" s="750"/>
      <c r="J101" s="750"/>
      <c r="K101" s="750"/>
      <c r="L101" s="750"/>
      <c r="M101" s="750"/>
      <c r="N101" s="752"/>
    </row>
    <row r="102" spans="1:14">
      <c r="A102" s="749" t="s">
        <v>845</v>
      </c>
      <c r="B102" s="750"/>
      <c r="C102" s="750"/>
      <c r="D102" s="750" t="e">
        <f>IF(D134&lt;=$D$130,0,FALSE)</f>
        <v>#VALUE!</v>
      </c>
      <c r="E102" s="750" t="e">
        <f t="shared" ref="E102:M102" si="14">IF(E134&lt;=$D$130,0,FALSE)</f>
        <v>#VALUE!</v>
      </c>
      <c r="F102" s="750" t="e">
        <f t="shared" si="14"/>
        <v>#VALUE!</v>
      </c>
      <c r="G102" s="750" t="e">
        <f t="shared" si="14"/>
        <v>#VALUE!</v>
      </c>
      <c r="H102" s="750" t="e">
        <f t="shared" si="14"/>
        <v>#VALUE!</v>
      </c>
      <c r="I102" s="750" t="e">
        <f t="shared" si="14"/>
        <v>#VALUE!</v>
      </c>
      <c r="J102" s="750" t="e">
        <f t="shared" si="14"/>
        <v>#VALUE!</v>
      </c>
      <c r="K102" s="750" t="e">
        <f t="shared" si="14"/>
        <v>#VALUE!</v>
      </c>
      <c r="L102" s="750" t="e">
        <f t="shared" si="14"/>
        <v>#VALUE!</v>
      </c>
      <c r="M102" s="750" t="e">
        <f t="shared" si="14"/>
        <v>#VALUE!</v>
      </c>
      <c r="N102" s="752"/>
    </row>
    <row r="103" spans="1:14" ht="45" customHeight="1">
      <c r="A103" s="749"/>
      <c r="B103" s="750" t="s">
        <v>57</v>
      </c>
      <c r="C103" s="750"/>
      <c r="D103" s="750"/>
      <c r="E103" s="750"/>
      <c r="F103" s="750"/>
      <c r="G103" s="750"/>
      <c r="H103" s="750"/>
      <c r="I103" s="750"/>
      <c r="J103" s="750"/>
      <c r="K103" s="750"/>
      <c r="L103" s="750"/>
      <c r="M103" s="750"/>
      <c r="N103" s="752"/>
    </row>
    <row r="104" spans="1:14" ht="14" thickBot="1">
      <c r="A104" s="754"/>
      <c r="B104" s="755"/>
      <c r="C104" s="755"/>
      <c r="D104" s="755"/>
      <c r="E104" s="755"/>
      <c r="F104" s="755"/>
      <c r="G104" s="755"/>
      <c r="H104" s="755"/>
      <c r="I104" s="755"/>
      <c r="J104" s="755"/>
      <c r="K104" s="755"/>
      <c r="L104" s="755"/>
      <c r="M104" s="755"/>
      <c r="N104" s="756"/>
    </row>
    <row r="106" spans="1:14">
      <c r="A106" s="204" t="s">
        <v>42</v>
      </c>
    </row>
    <row r="107" spans="1:14">
      <c r="A107" s="348" t="s">
        <v>43</v>
      </c>
    </row>
    <row r="109" spans="1:14" ht="26">
      <c r="A109" s="307" t="s">
        <v>858</v>
      </c>
      <c r="C109" s="161" t="s">
        <v>278</v>
      </c>
      <c r="D109" s="277" t="s">
        <v>844</v>
      </c>
      <c r="E109" s="277" t="s">
        <v>843</v>
      </c>
      <c r="F109" s="277" t="s">
        <v>826</v>
      </c>
      <c r="G109" s="278" t="s">
        <v>825</v>
      </c>
      <c r="H109" s="278" t="s">
        <v>824</v>
      </c>
      <c r="I109" s="353" t="s">
        <v>231</v>
      </c>
    </row>
    <row r="110" spans="1:14">
      <c r="A110" s="161" t="s">
        <v>785</v>
      </c>
      <c r="C110" s="161" t="s">
        <v>265</v>
      </c>
      <c r="D110" s="277">
        <f>+Summary!B21</f>
        <v>-5</v>
      </c>
      <c r="E110" s="277">
        <f>+Summary!C21</f>
        <v>-4</v>
      </c>
      <c r="F110" s="277">
        <f>+Summary!D21</f>
        <v>-3</v>
      </c>
      <c r="G110" s="277">
        <f>+Summary!E21</f>
        <v>-2</v>
      </c>
      <c r="H110" s="277">
        <f>+Summary!F21</f>
        <v>-1</v>
      </c>
      <c r="I110" s="277">
        <f>+Summary!G21</f>
        <v>0</v>
      </c>
    </row>
    <row r="111" spans="1:14">
      <c r="D111" s="277"/>
      <c r="E111" s="277"/>
      <c r="F111" s="277"/>
      <c r="G111" s="278"/>
      <c r="H111" s="278"/>
    </row>
    <row r="112" spans="1:14">
      <c r="A112" s="161" t="s">
        <v>831</v>
      </c>
      <c r="C112" s="283" t="s">
        <v>853</v>
      </c>
      <c r="D112" s="280">
        <f>+Summary!B27</f>
        <v>0</v>
      </c>
      <c r="E112" s="280">
        <f>+Summary!C27</f>
        <v>0</v>
      </c>
      <c r="F112" s="280">
        <f>+Summary!D27</f>
        <v>0</v>
      </c>
      <c r="G112" s="280">
        <f>+Summary!E27</f>
        <v>0</v>
      </c>
      <c r="H112" s="280">
        <f>+Summary!F27</f>
        <v>0</v>
      </c>
      <c r="I112" s="161">
        <f>+D39</f>
        <v>0</v>
      </c>
    </row>
    <row r="114" spans="1:9">
      <c r="A114" s="161" t="s">
        <v>832</v>
      </c>
      <c r="C114" s="283"/>
      <c r="D114" s="283"/>
      <c r="E114" s="283"/>
      <c r="F114" s="283"/>
      <c r="G114" s="283"/>
      <c r="H114" s="283"/>
      <c r="I114" s="161">
        <f>+D41</f>
        <v>0</v>
      </c>
    </row>
    <row r="116" spans="1:9">
      <c r="A116" s="161" t="s">
        <v>833</v>
      </c>
      <c r="C116" s="283"/>
      <c r="D116" s="283"/>
      <c r="E116" s="283"/>
      <c r="F116" s="283"/>
      <c r="G116" s="283"/>
      <c r="H116" s="283"/>
      <c r="I116" s="161">
        <f>+D43</f>
        <v>0</v>
      </c>
    </row>
    <row r="118" spans="1:9">
      <c r="A118" s="161" t="s">
        <v>834</v>
      </c>
      <c r="C118" s="283"/>
      <c r="D118" s="283"/>
      <c r="E118" s="283"/>
      <c r="F118" s="283"/>
      <c r="G118" s="283"/>
      <c r="H118" s="283"/>
      <c r="I118" s="161">
        <f>+D45</f>
        <v>0</v>
      </c>
    </row>
    <row r="119" spans="1:9">
      <c r="C119" s="348"/>
    </row>
    <row r="120" spans="1:9">
      <c r="A120" s="204" t="s">
        <v>847</v>
      </c>
    </row>
    <row r="121" spans="1:9">
      <c r="A121" s="161" t="s">
        <v>246</v>
      </c>
      <c r="C121" s="161" t="s">
        <v>852</v>
      </c>
      <c r="D121" s="310">
        <f>SUM(D112:D120)</f>
        <v>0</v>
      </c>
      <c r="E121" s="310">
        <f t="shared" ref="E121:I121" si="15">SUM(E112:E120)</f>
        <v>0</v>
      </c>
      <c r="F121" s="310">
        <f t="shared" si="15"/>
        <v>0</v>
      </c>
      <c r="G121" s="310">
        <f t="shared" si="15"/>
        <v>0</v>
      </c>
      <c r="H121" s="310">
        <f t="shared" si="15"/>
        <v>0</v>
      </c>
      <c r="I121" s="310">
        <f t="shared" si="15"/>
        <v>0</v>
      </c>
    </row>
    <row r="122" spans="1:9">
      <c r="B122" s="161" t="s">
        <v>846</v>
      </c>
    </row>
    <row r="124" spans="1:9">
      <c r="A124" s="161" t="s">
        <v>247</v>
      </c>
      <c r="D124" s="161">
        <f>+D121-I121</f>
        <v>0</v>
      </c>
      <c r="E124" s="161">
        <f>+E121-I121</f>
        <v>0</v>
      </c>
      <c r="F124" s="161">
        <f>+F121-I121</f>
        <v>0</v>
      </c>
    </row>
    <row r="125" spans="1:9">
      <c r="A125" s="161" t="s">
        <v>863</v>
      </c>
      <c r="D125" s="161">
        <v>5</v>
      </c>
      <c r="E125" s="161">
        <v>4</v>
      </c>
      <c r="F125" s="161">
        <v>3</v>
      </c>
    </row>
    <row r="127" spans="1:9">
      <c r="A127" s="161" t="s">
        <v>869</v>
      </c>
      <c r="C127" s="161" t="s">
        <v>870</v>
      </c>
      <c r="D127" s="161" t="e">
        <f>+Summary!$B$198</f>
        <v>#VALUE!</v>
      </c>
    </row>
    <row r="130" spans="1:16">
      <c r="A130" s="161" t="s">
        <v>248</v>
      </c>
      <c r="C130" s="307" t="s">
        <v>864</v>
      </c>
      <c r="D130" s="161" t="e">
        <f>IF(+D127=D125,D124,IF(D127=E125,E124,F124))</f>
        <v>#VALUE!</v>
      </c>
    </row>
    <row r="132" spans="1:16" ht="26">
      <c r="D132" s="277" t="s">
        <v>308</v>
      </c>
      <c r="E132" s="277" t="s">
        <v>703</v>
      </c>
      <c r="F132" s="277" t="s">
        <v>310</v>
      </c>
      <c r="G132" s="278" t="s">
        <v>311</v>
      </c>
      <c r="H132" s="278" t="s">
        <v>490</v>
      </c>
      <c r="I132" s="278" t="s">
        <v>491</v>
      </c>
      <c r="J132" s="278" t="s">
        <v>492</v>
      </c>
      <c r="K132" s="278" t="s">
        <v>493</v>
      </c>
      <c r="L132" s="278" t="s">
        <v>578</v>
      </c>
      <c r="M132" s="278" t="s">
        <v>579</v>
      </c>
    </row>
    <row r="133" spans="1:16">
      <c r="D133" s="277">
        <f>+D$11</f>
        <v>0</v>
      </c>
      <c r="E133" s="277">
        <f t="shared" ref="E133:M133" si="16">+E$11</f>
        <v>1</v>
      </c>
      <c r="F133" s="277">
        <f t="shared" si="16"/>
        <v>2</v>
      </c>
      <c r="G133" s="277">
        <f t="shared" si="16"/>
        <v>3</v>
      </c>
      <c r="H133" s="277">
        <f t="shared" si="16"/>
        <v>4</v>
      </c>
      <c r="I133" s="277">
        <f t="shared" si="16"/>
        <v>5</v>
      </c>
      <c r="J133" s="277">
        <f t="shared" si="16"/>
        <v>6</v>
      </c>
      <c r="K133" s="277">
        <f t="shared" si="16"/>
        <v>7</v>
      </c>
      <c r="L133" s="277">
        <f t="shared" si="16"/>
        <v>8</v>
      </c>
      <c r="M133" s="277">
        <f t="shared" si="16"/>
        <v>9</v>
      </c>
    </row>
    <row r="134" spans="1:16">
      <c r="A134" s="348" t="s">
        <v>11</v>
      </c>
      <c r="D134" s="161">
        <f>+D81</f>
        <v>0</v>
      </c>
      <c r="E134" s="161">
        <f t="shared" ref="E134:M134" si="17">+E81+D134</f>
        <v>0</v>
      </c>
      <c r="F134" s="161">
        <f>+F81+E134</f>
        <v>0</v>
      </c>
      <c r="G134" s="161">
        <f t="shared" si="17"/>
        <v>0</v>
      </c>
      <c r="H134" s="161">
        <f t="shared" si="17"/>
        <v>0</v>
      </c>
      <c r="I134" s="161">
        <f t="shared" si="17"/>
        <v>0</v>
      </c>
      <c r="J134" s="161">
        <f t="shared" si="17"/>
        <v>0</v>
      </c>
      <c r="K134" s="161">
        <f t="shared" si="17"/>
        <v>0</v>
      </c>
      <c r="L134" s="161">
        <f t="shared" si="17"/>
        <v>0</v>
      </c>
      <c r="M134" s="161">
        <f t="shared" si="17"/>
        <v>0</v>
      </c>
    </row>
    <row r="137" spans="1:16" ht="14" thickBot="1"/>
    <row r="138" spans="1:16">
      <c r="A138" s="337" t="s">
        <v>44</v>
      </c>
      <c r="B138" s="327"/>
      <c r="C138" s="327"/>
      <c r="D138" s="327"/>
      <c r="E138" s="327"/>
      <c r="F138" s="327"/>
      <c r="G138" s="327"/>
      <c r="H138" s="327"/>
      <c r="I138" s="327"/>
      <c r="J138" s="327"/>
      <c r="K138" s="327"/>
      <c r="L138" s="327"/>
      <c r="M138" s="327"/>
      <c r="N138" s="327"/>
      <c r="O138" s="327"/>
      <c r="P138" s="328"/>
    </row>
    <row r="139" spans="1:16">
      <c r="A139" s="771" t="s">
        <v>45</v>
      </c>
      <c r="B139" s="757"/>
      <c r="C139" s="757"/>
      <c r="D139" s="757"/>
      <c r="E139" s="757"/>
      <c r="F139" s="757"/>
      <c r="G139" s="757"/>
      <c r="H139" s="330"/>
      <c r="I139" s="330"/>
      <c r="J139" s="330"/>
      <c r="K139" s="330"/>
      <c r="L139" s="330"/>
      <c r="M139" s="330"/>
      <c r="N139" s="330"/>
      <c r="O139" s="330"/>
      <c r="P139" s="331"/>
    </row>
    <row r="140" spans="1:16">
      <c r="A140" s="758" t="s">
        <v>21</v>
      </c>
      <c r="B140" s="288"/>
      <c r="C140" s="288"/>
      <c r="D140" s="288"/>
      <c r="E140" s="288"/>
      <c r="F140" s="288"/>
      <c r="G140" s="288"/>
      <c r="H140" s="288"/>
      <c r="I140" s="288"/>
      <c r="J140" s="288"/>
      <c r="K140" s="330"/>
      <c r="L140" s="330"/>
      <c r="M140" s="330"/>
      <c r="N140" s="330"/>
      <c r="O140" s="330"/>
      <c r="P140" s="331"/>
    </row>
    <row r="141" spans="1:16">
      <c r="A141" s="758" t="s">
        <v>18</v>
      </c>
      <c r="B141" s="288"/>
      <c r="C141" s="288"/>
      <c r="D141" s="288"/>
      <c r="E141" s="288"/>
      <c r="F141" s="288"/>
      <c r="G141" s="288"/>
      <c r="H141" s="288"/>
      <c r="I141" s="288"/>
      <c r="J141" s="288"/>
      <c r="K141" s="288"/>
      <c r="L141" s="288"/>
      <c r="M141" s="288"/>
      <c r="N141" s="288"/>
      <c r="O141" s="288"/>
      <c r="P141" s="759"/>
    </row>
    <row r="142" spans="1:16" ht="26">
      <c r="A142" s="332" t="s">
        <v>735</v>
      </c>
      <c r="B142" s="330"/>
      <c r="C142" s="333" t="s">
        <v>252</v>
      </c>
      <c r="D142" s="277" t="s">
        <v>308</v>
      </c>
      <c r="E142" s="277" t="s">
        <v>703</v>
      </c>
      <c r="F142" s="277" t="s">
        <v>310</v>
      </c>
      <c r="G142" s="278" t="s">
        <v>311</v>
      </c>
      <c r="H142" s="278" t="s">
        <v>490</v>
      </c>
      <c r="I142" s="278" t="s">
        <v>491</v>
      </c>
      <c r="J142" s="278" t="s">
        <v>492</v>
      </c>
      <c r="K142" s="278" t="s">
        <v>493</v>
      </c>
      <c r="L142" s="278" t="s">
        <v>578</v>
      </c>
      <c r="M142" s="278" t="s">
        <v>579</v>
      </c>
      <c r="N142" s="330"/>
      <c r="O142" s="330"/>
      <c r="P142" s="331"/>
    </row>
    <row r="143" spans="1:16">
      <c r="A143" s="329"/>
      <c r="B143" s="330"/>
      <c r="C143" s="330"/>
      <c r="D143" s="277">
        <f>+D11</f>
        <v>0</v>
      </c>
      <c r="E143" s="277">
        <f>+D143+1</f>
        <v>1</v>
      </c>
      <c r="F143" s="277">
        <f t="shared" ref="F143:M143" si="18">+E143+1</f>
        <v>2</v>
      </c>
      <c r="G143" s="277">
        <f t="shared" si="18"/>
        <v>3</v>
      </c>
      <c r="H143" s="277">
        <f t="shared" si="18"/>
        <v>4</v>
      </c>
      <c r="I143" s="277">
        <f t="shared" si="18"/>
        <v>5</v>
      </c>
      <c r="J143" s="277">
        <f t="shared" si="18"/>
        <v>6</v>
      </c>
      <c r="K143" s="277">
        <f t="shared" si="18"/>
        <v>7</v>
      </c>
      <c r="L143" s="277">
        <f t="shared" si="18"/>
        <v>8</v>
      </c>
      <c r="M143" s="277">
        <f t="shared" si="18"/>
        <v>9</v>
      </c>
      <c r="N143" s="330"/>
      <c r="O143" s="330"/>
      <c r="P143" s="331"/>
    </row>
    <row r="144" spans="1:16">
      <c r="A144" s="329"/>
      <c r="B144" s="330"/>
      <c r="C144" s="330"/>
      <c r="D144" s="277"/>
      <c r="E144" s="277"/>
      <c r="F144" s="277"/>
      <c r="G144" s="278"/>
      <c r="H144" s="278"/>
      <c r="I144" s="278"/>
      <c r="J144" s="278"/>
      <c r="K144" s="278"/>
      <c r="L144" s="278"/>
      <c r="M144" s="278"/>
      <c r="N144" s="330"/>
      <c r="O144" s="330"/>
      <c r="P144" s="331"/>
    </row>
    <row r="145" spans="1:16">
      <c r="A145" s="329" t="s">
        <v>215</v>
      </c>
      <c r="B145" s="330"/>
      <c r="C145" s="283" t="s">
        <v>802</v>
      </c>
      <c r="D145" s="355"/>
      <c r="E145" s="326"/>
      <c r="F145" s="283"/>
      <c r="G145" s="283"/>
      <c r="H145" s="283"/>
      <c r="I145" s="283"/>
      <c r="J145" s="283"/>
      <c r="K145" s="283"/>
      <c r="L145" s="283"/>
      <c r="M145" s="283"/>
      <c r="N145" s="330"/>
      <c r="O145" s="330"/>
      <c r="P145" s="331"/>
    </row>
    <row r="146" spans="1:16">
      <c r="A146" s="329"/>
      <c r="B146" s="330"/>
      <c r="C146" s="330"/>
      <c r="D146" s="757"/>
      <c r="E146" s="757"/>
      <c r="F146" s="330"/>
      <c r="G146" s="330"/>
      <c r="H146" s="330"/>
      <c r="I146" s="330"/>
      <c r="J146" s="330"/>
      <c r="K146" s="330"/>
      <c r="L146" s="330"/>
      <c r="M146" s="330"/>
      <c r="N146" s="330"/>
      <c r="O146" s="330"/>
      <c r="P146" s="331"/>
    </row>
    <row r="147" spans="1:16">
      <c r="A147" s="329" t="s">
        <v>228</v>
      </c>
      <c r="B147" s="330"/>
      <c r="C147" s="283" t="s">
        <v>803</v>
      </c>
      <c r="D147" s="355"/>
      <c r="E147" s="326"/>
      <c r="F147" s="283"/>
      <c r="G147" s="283"/>
      <c r="H147" s="283"/>
      <c r="I147" s="283"/>
      <c r="J147" s="283"/>
      <c r="K147" s="283"/>
      <c r="L147" s="283"/>
      <c r="M147" s="283"/>
      <c r="N147" s="330"/>
      <c r="O147" s="330"/>
      <c r="P147" s="331"/>
    </row>
    <row r="148" spans="1:16">
      <c r="A148" s="329"/>
      <c r="B148" s="330"/>
      <c r="C148" s="330"/>
      <c r="D148" s="330"/>
      <c r="E148" s="330"/>
      <c r="F148" s="330"/>
      <c r="G148" s="330"/>
      <c r="H148" s="330"/>
      <c r="I148" s="330"/>
      <c r="J148" s="330"/>
      <c r="K148" s="330"/>
      <c r="L148" s="330"/>
      <c r="M148" s="330"/>
      <c r="N148" s="330"/>
      <c r="O148" s="330"/>
      <c r="P148" s="331"/>
    </row>
    <row r="149" spans="1:16">
      <c r="A149" s="329" t="s">
        <v>229</v>
      </c>
      <c r="B149" s="330"/>
      <c r="C149" s="280" t="s">
        <v>14</v>
      </c>
      <c r="D149" s="765" t="e">
        <f>+$D160</f>
        <v>#VALUE!</v>
      </c>
      <c r="E149" s="280" t="e">
        <f>+$D160</f>
        <v>#VALUE!</v>
      </c>
      <c r="F149" s="280" t="e">
        <f t="shared" ref="F149:M149" si="19">+$D160</f>
        <v>#VALUE!</v>
      </c>
      <c r="G149" s="280" t="e">
        <f t="shared" si="19"/>
        <v>#VALUE!</v>
      </c>
      <c r="H149" s="280" t="e">
        <f t="shared" si="19"/>
        <v>#VALUE!</v>
      </c>
      <c r="I149" s="280" t="e">
        <f t="shared" si="19"/>
        <v>#VALUE!</v>
      </c>
      <c r="J149" s="280" t="e">
        <f t="shared" si="19"/>
        <v>#VALUE!</v>
      </c>
      <c r="K149" s="280" t="e">
        <f t="shared" si="19"/>
        <v>#VALUE!</v>
      </c>
      <c r="L149" s="280" t="e">
        <f t="shared" si="19"/>
        <v>#VALUE!</v>
      </c>
      <c r="M149" s="280" t="e">
        <f t="shared" si="19"/>
        <v>#VALUE!</v>
      </c>
      <c r="N149" s="330"/>
      <c r="O149" s="330"/>
      <c r="P149" s="331"/>
    </row>
    <row r="150" spans="1:16">
      <c r="A150" s="329"/>
      <c r="B150" s="330"/>
      <c r="C150" s="330"/>
      <c r="D150" s="330"/>
      <c r="E150" s="330"/>
      <c r="F150" s="330"/>
      <c r="G150" s="330"/>
      <c r="H150" s="330"/>
      <c r="I150" s="330"/>
      <c r="J150" s="330"/>
      <c r="K150" s="330"/>
      <c r="L150" s="330"/>
      <c r="M150" s="330"/>
      <c r="N150" s="330"/>
      <c r="O150" s="330"/>
      <c r="P150" s="331"/>
    </row>
    <row r="151" spans="1:16">
      <c r="A151" s="338" t="s">
        <v>19</v>
      </c>
      <c r="B151" s="330"/>
      <c r="C151" s="280" t="s">
        <v>14</v>
      </c>
      <c r="D151" s="766" t="e">
        <f>+D145+D147-D149</f>
        <v>#VALUE!</v>
      </c>
      <c r="E151" s="766" t="e">
        <f>+E145+E147-E149</f>
        <v>#VALUE!</v>
      </c>
      <c r="F151" s="766" t="e">
        <f>+F145+F147-F149</f>
        <v>#VALUE!</v>
      </c>
      <c r="G151" s="766" t="e">
        <f t="shared" ref="G151:M151" si="20">+G145+G147-G149</f>
        <v>#VALUE!</v>
      </c>
      <c r="H151" s="766" t="e">
        <f t="shared" si="20"/>
        <v>#VALUE!</v>
      </c>
      <c r="I151" s="766" t="e">
        <f t="shared" si="20"/>
        <v>#VALUE!</v>
      </c>
      <c r="J151" s="766" t="e">
        <f t="shared" si="20"/>
        <v>#VALUE!</v>
      </c>
      <c r="K151" s="766" t="e">
        <f t="shared" si="20"/>
        <v>#VALUE!</v>
      </c>
      <c r="L151" s="766" t="e">
        <f t="shared" si="20"/>
        <v>#VALUE!</v>
      </c>
      <c r="M151" s="766" t="e">
        <f t="shared" si="20"/>
        <v>#VALUE!</v>
      </c>
      <c r="N151" s="330"/>
      <c r="O151" s="330"/>
      <c r="P151" s="331"/>
    </row>
    <row r="152" spans="1:16">
      <c r="A152" s="329"/>
      <c r="B152" s="330"/>
      <c r="C152" s="330"/>
      <c r="D152" s="330"/>
      <c r="E152" s="330"/>
      <c r="F152" s="330"/>
      <c r="G152" s="330"/>
      <c r="H152" s="330"/>
      <c r="I152" s="330"/>
      <c r="J152" s="330"/>
      <c r="K152" s="330"/>
      <c r="L152" s="330"/>
      <c r="M152" s="330"/>
      <c r="N152" s="330"/>
      <c r="O152" s="330"/>
      <c r="P152" s="331"/>
    </row>
    <row r="153" spans="1:16">
      <c r="A153" s="329"/>
      <c r="B153" s="330"/>
      <c r="C153" s="330"/>
      <c r="D153" s="330"/>
      <c r="E153" s="330"/>
      <c r="F153" s="330"/>
      <c r="G153" s="330"/>
      <c r="H153" s="330"/>
      <c r="I153" s="330"/>
      <c r="J153" s="330"/>
      <c r="K153" s="330"/>
      <c r="L153" s="330"/>
      <c r="M153" s="330"/>
      <c r="N153" s="330"/>
      <c r="O153" s="330"/>
      <c r="P153" s="331"/>
    </row>
    <row r="154" spans="1:16">
      <c r="A154" s="354" t="s">
        <v>230</v>
      </c>
      <c r="B154" s="330"/>
      <c r="C154" s="330"/>
      <c r="D154" s="330"/>
      <c r="E154" s="330"/>
      <c r="F154" s="330"/>
      <c r="G154" s="330"/>
      <c r="H154" s="330"/>
      <c r="I154" s="330"/>
      <c r="J154" s="330"/>
      <c r="K154" s="330"/>
      <c r="L154" s="330"/>
      <c r="M154" s="330"/>
      <c r="N154" s="330"/>
      <c r="O154" s="330"/>
      <c r="P154" s="331"/>
    </row>
    <row r="155" spans="1:16">
      <c r="A155" s="329" t="s">
        <v>9</v>
      </c>
      <c r="B155" s="330"/>
      <c r="C155" s="330"/>
      <c r="E155" s="330"/>
      <c r="F155" s="330"/>
      <c r="G155" s="330"/>
      <c r="H155" s="330"/>
      <c r="I155" s="330"/>
      <c r="J155" s="330"/>
      <c r="K155" s="330"/>
      <c r="L155" s="330"/>
      <c r="M155" s="330"/>
      <c r="N155" s="330"/>
      <c r="O155" s="330"/>
      <c r="P155" s="331"/>
    </row>
    <row r="156" spans="1:16">
      <c r="B156" s="330"/>
      <c r="C156" s="339" t="s">
        <v>804</v>
      </c>
      <c r="D156" s="339">
        <f>+E156-1</f>
        <v>-5</v>
      </c>
      <c r="E156" s="339">
        <f>+F156-1</f>
        <v>-4</v>
      </c>
      <c r="F156" s="339">
        <f>+G156-1</f>
        <v>-3</v>
      </c>
      <c r="G156" s="339">
        <f>+H156-1</f>
        <v>-2</v>
      </c>
      <c r="H156" s="339">
        <f>+D143-1</f>
        <v>-1</v>
      </c>
      <c r="I156" s="330"/>
      <c r="J156" s="330"/>
      <c r="K156" s="330"/>
      <c r="L156" s="330"/>
      <c r="M156" s="330"/>
      <c r="N156" s="330"/>
      <c r="O156" s="330"/>
      <c r="P156" s="331"/>
    </row>
    <row r="157" spans="1:16">
      <c r="A157" s="329"/>
      <c r="B157" s="330"/>
      <c r="C157" s="330"/>
      <c r="D157" s="330"/>
      <c r="E157" s="330"/>
      <c r="F157" s="330"/>
      <c r="G157" s="330"/>
      <c r="H157" s="330"/>
      <c r="I157" s="330"/>
      <c r="J157" s="330"/>
      <c r="K157" s="330"/>
      <c r="L157" s="330"/>
      <c r="M157" s="330"/>
      <c r="N157" s="330"/>
      <c r="O157" s="330"/>
      <c r="P157" s="331"/>
    </row>
    <row r="158" spans="1:16">
      <c r="A158" s="329" t="s">
        <v>16</v>
      </c>
      <c r="B158" s="330"/>
      <c r="C158" s="283" t="s">
        <v>799</v>
      </c>
      <c r="D158" s="326"/>
      <c r="E158" s="326"/>
      <c r="F158" s="326"/>
      <c r="G158" s="326"/>
      <c r="H158" s="355"/>
      <c r="I158" s="330"/>
      <c r="J158" s="330"/>
      <c r="K158" s="330"/>
      <c r="L158" s="330"/>
      <c r="M158" s="330"/>
      <c r="N158" s="330"/>
      <c r="O158" s="330"/>
      <c r="P158" s="331"/>
    </row>
    <row r="159" spans="1:16">
      <c r="A159" s="329" t="s">
        <v>29</v>
      </c>
      <c r="B159" s="330"/>
      <c r="C159" s="330"/>
      <c r="D159" s="330"/>
      <c r="E159" s="330"/>
      <c r="F159" s="330"/>
      <c r="G159" s="330"/>
      <c r="H159" s="330"/>
      <c r="I159" s="330"/>
      <c r="J159" s="330"/>
      <c r="K159" s="330"/>
      <c r="L159" s="330"/>
      <c r="M159" s="330"/>
      <c r="N159" s="330"/>
      <c r="O159" s="330"/>
      <c r="P159" s="331"/>
    </row>
    <row r="160" spans="1:16">
      <c r="A160" s="329" t="s">
        <v>805</v>
      </c>
      <c r="B160" s="330"/>
      <c r="C160" s="330"/>
      <c r="D160" s="767" t="e">
        <f>SUM(D158:H158)/Summary!B198</f>
        <v>#VALUE!</v>
      </c>
      <c r="E160" s="330"/>
      <c r="F160" s="330"/>
      <c r="G160" s="330"/>
      <c r="H160" s="330"/>
      <c r="I160" s="330"/>
      <c r="J160" s="330"/>
      <c r="K160" s="330"/>
      <c r="L160" s="330"/>
      <c r="M160" s="330"/>
      <c r="N160" s="330"/>
      <c r="O160" s="330"/>
      <c r="P160" s="331"/>
    </row>
    <row r="161" spans="1:16">
      <c r="A161" s="329"/>
      <c r="B161" s="330"/>
      <c r="C161" s="330"/>
      <c r="D161" s="330"/>
      <c r="E161" s="330"/>
      <c r="F161" s="330"/>
      <c r="G161" s="330"/>
      <c r="H161" s="330"/>
      <c r="I161" s="330"/>
      <c r="J161" s="330"/>
      <c r="K161" s="330"/>
      <c r="L161" s="330"/>
      <c r="M161" s="330"/>
      <c r="N161" s="330"/>
      <c r="O161" s="330"/>
      <c r="P161" s="331"/>
    </row>
    <row r="162" spans="1:16">
      <c r="A162" s="288" t="s">
        <v>27</v>
      </c>
      <c r="B162" s="288"/>
      <c r="C162" s="313"/>
      <c r="D162" s="340"/>
      <c r="E162" s="288"/>
      <c r="F162" s="288"/>
      <c r="G162" s="288"/>
      <c r="H162" s="288"/>
      <c r="I162" s="288"/>
      <c r="J162" s="288"/>
      <c r="K162" s="288"/>
      <c r="L162" s="288"/>
      <c r="M162" s="288"/>
      <c r="N162" s="288"/>
      <c r="O162" s="288"/>
      <c r="P162" s="759"/>
    </row>
    <row r="163" spans="1:16">
      <c r="A163" s="288" t="s">
        <v>28</v>
      </c>
      <c r="B163" s="288"/>
      <c r="C163" s="313"/>
      <c r="D163" s="340"/>
      <c r="E163" s="288"/>
      <c r="F163" s="288"/>
      <c r="G163" s="288"/>
      <c r="H163" s="288"/>
      <c r="I163" s="288"/>
      <c r="J163" s="288"/>
      <c r="K163" s="288"/>
      <c r="L163" s="288"/>
      <c r="M163" s="288"/>
      <c r="N163" s="288"/>
      <c r="O163" s="288"/>
      <c r="P163" s="759"/>
    </row>
    <row r="164" spans="1:16" ht="14" thickBot="1">
      <c r="A164" s="334"/>
      <c r="B164" s="335"/>
      <c r="C164" s="335"/>
      <c r="D164" s="335"/>
      <c r="E164" s="335"/>
      <c r="F164" s="335"/>
      <c r="G164" s="335"/>
      <c r="H164" s="335"/>
      <c r="I164" s="335"/>
      <c r="J164" s="335"/>
      <c r="K164" s="335"/>
      <c r="L164" s="335"/>
      <c r="M164" s="335"/>
      <c r="N164" s="335"/>
      <c r="O164" s="335"/>
      <c r="P164" s="336"/>
    </row>
  </sheetData>
  <phoneticPr fontId="48" type="noConversion"/>
  <pageMargins left="0.75" right="0.75" top="1" bottom="1" header="0.5" footer="0.5"/>
  <drawing r:id="rId1"/>
  <legacy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Q346"/>
  <sheetViews>
    <sheetView workbookViewId="0">
      <selection activeCell="H35" sqref="H35"/>
    </sheetView>
  </sheetViews>
  <sheetFormatPr baseColWidth="10" defaultColWidth="11" defaultRowHeight="13"/>
  <cols>
    <col min="6" max="6" width="13.5703125" customWidth="1"/>
    <col min="7" max="7" width="11.85546875" customWidth="1"/>
  </cols>
  <sheetData>
    <row r="1" spans="1:12">
      <c r="A1" s="1" t="s">
        <v>595</v>
      </c>
    </row>
    <row r="2" spans="1:12">
      <c r="A2" s="1"/>
      <c r="C2" s="2"/>
      <c r="D2" s="3"/>
      <c r="E2" s="3"/>
      <c r="F2" s="3"/>
      <c r="G2" s="3"/>
      <c r="H2" s="3"/>
      <c r="I2" s="3"/>
      <c r="J2" s="3"/>
      <c r="K2" s="3"/>
      <c r="L2" s="4"/>
    </row>
    <row r="3" spans="1:12">
      <c r="C3" s="30" t="s">
        <v>728</v>
      </c>
      <c r="D3" s="31"/>
      <c r="E3" s="6" t="s">
        <v>659</v>
      </c>
      <c r="F3" s="6"/>
      <c r="G3" s="6"/>
      <c r="H3" s="6"/>
      <c r="I3" s="6"/>
      <c r="J3" s="6"/>
      <c r="K3" s="6"/>
      <c r="L3" s="7"/>
    </row>
    <row r="4" spans="1:12" ht="14" thickBot="1">
      <c r="A4" s="12"/>
      <c r="C4" s="5"/>
      <c r="D4" s="32"/>
      <c r="E4" s="6" t="s">
        <v>581</v>
      </c>
      <c r="F4" s="6"/>
      <c r="G4" s="6"/>
      <c r="H4" s="6"/>
      <c r="I4" s="6"/>
      <c r="J4" s="6"/>
      <c r="K4" s="6"/>
      <c r="L4" s="7"/>
    </row>
    <row r="5" spans="1:12" ht="14" thickBot="1">
      <c r="A5" s="12"/>
      <c r="C5" s="5"/>
      <c r="D5" s="27"/>
      <c r="E5" s="6" t="s">
        <v>582</v>
      </c>
      <c r="F5" s="6"/>
      <c r="G5" s="6"/>
      <c r="H5" s="6"/>
      <c r="I5" s="6"/>
      <c r="J5" s="6"/>
      <c r="K5" s="6"/>
      <c r="L5" s="7"/>
    </row>
    <row r="6" spans="1:12">
      <c r="A6" s="12"/>
      <c r="C6" s="5"/>
      <c r="D6" s="6"/>
      <c r="E6" s="6" t="s">
        <v>583</v>
      </c>
      <c r="F6" s="6"/>
      <c r="G6" s="6"/>
      <c r="H6" s="6"/>
      <c r="I6" s="6"/>
      <c r="J6" s="6"/>
      <c r="K6" s="6"/>
      <c r="L6" s="7"/>
    </row>
    <row r="7" spans="1:12">
      <c r="A7" s="12"/>
      <c r="C7" s="5"/>
      <c r="D7" s="33"/>
      <c r="E7" s="6" t="s">
        <v>523</v>
      </c>
      <c r="F7" s="6"/>
      <c r="G7" s="6"/>
      <c r="H7" s="6"/>
      <c r="I7" s="6"/>
      <c r="J7" s="6"/>
      <c r="K7" s="6"/>
      <c r="L7" s="7"/>
    </row>
    <row r="8" spans="1:12">
      <c r="C8" s="5"/>
      <c r="D8" s="44"/>
      <c r="E8" s="41" t="s">
        <v>435</v>
      </c>
      <c r="F8" s="6"/>
      <c r="G8" s="6"/>
      <c r="H8" s="6"/>
      <c r="I8" s="6"/>
      <c r="J8" s="6"/>
      <c r="K8" s="6"/>
      <c r="L8" s="7"/>
    </row>
    <row r="9" spans="1:12">
      <c r="C9" s="5"/>
      <c r="D9" s="62"/>
      <c r="E9" s="41" t="s">
        <v>688</v>
      </c>
      <c r="F9" s="6"/>
      <c r="G9" s="6"/>
      <c r="H9" s="6"/>
      <c r="I9" s="6"/>
      <c r="J9" s="6"/>
      <c r="K9" s="6"/>
      <c r="L9" s="7"/>
    </row>
    <row r="10" spans="1:12">
      <c r="C10" s="8"/>
      <c r="D10" s="34"/>
      <c r="E10" s="9"/>
      <c r="F10" s="9"/>
      <c r="G10" s="9"/>
      <c r="H10" s="9"/>
      <c r="I10" s="9"/>
      <c r="J10" s="9"/>
      <c r="K10" s="9"/>
      <c r="L10" s="10"/>
    </row>
    <row r="11" spans="1:12">
      <c r="D11" s="29"/>
    </row>
    <row r="13" spans="1:12" ht="18">
      <c r="A13" s="115" t="s">
        <v>222</v>
      </c>
      <c r="B13" s="116"/>
      <c r="C13" s="116"/>
      <c r="D13" s="116"/>
      <c r="E13" s="116"/>
      <c r="F13" s="116"/>
      <c r="G13" s="116"/>
      <c r="H13" s="28"/>
      <c r="I13" s="28"/>
      <c r="J13" s="28"/>
    </row>
    <row r="17" spans="1:12">
      <c r="A17" s="118" t="s">
        <v>448</v>
      </c>
      <c r="B17" s="117"/>
      <c r="C17" s="117"/>
      <c r="D17" s="117"/>
      <c r="E17" s="117"/>
      <c r="F17" s="117"/>
      <c r="G17" s="117"/>
      <c r="H17" s="117"/>
      <c r="I17" s="117"/>
      <c r="J17" s="117"/>
      <c r="K17" s="117"/>
    </row>
    <row r="18" spans="1:12">
      <c r="A18" s="119" t="s">
        <v>449</v>
      </c>
      <c r="B18" s="117"/>
      <c r="C18" s="117"/>
      <c r="D18" s="117"/>
      <c r="E18" s="117"/>
      <c r="F18" s="117"/>
      <c r="G18" s="117"/>
      <c r="H18" s="117"/>
      <c r="I18" s="117"/>
      <c r="J18" s="117"/>
      <c r="K18" s="117"/>
    </row>
    <row r="23" spans="1:12">
      <c r="A23" s="2"/>
      <c r="B23" s="3"/>
      <c r="C23" s="3"/>
      <c r="D23" s="3"/>
      <c r="E23" s="3"/>
      <c r="F23" s="3"/>
      <c r="G23" s="3"/>
      <c r="H23" s="3"/>
      <c r="I23" s="3"/>
      <c r="J23" s="3"/>
      <c r="K23" s="3"/>
      <c r="L23" s="4"/>
    </row>
    <row r="24" spans="1:12">
      <c r="A24" s="35" t="s">
        <v>394</v>
      </c>
      <c r="B24" s="6"/>
      <c r="C24" s="6"/>
      <c r="D24" s="6"/>
      <c r="E24" s="6"/>
      <c r="F24" s="6"/>
      <c r="G24" s="6"/>
      <c r="H24" s="6"/>
      <c r="I24" s="6"/>
      <c r="J24" s="6"/>
      <c r="K24" s="6"/>
      <c r="L24" s="7"/>
    </row>
    <row r="25" spans="1:12">
      <c r="A25" s="35" t="s">
        <v>434</v>
      </c>
      <c r="B25" s="6"/>
      <c r="C25" s="6"/>
      <c r="D25" s="6"/>
      <c r="E25" s="6"/>
      <c r="F25" s="6"/>
      <c r="G25" s="6"/>
      <c r="H25" s="6"/>
      <c r="I25" s="6"/>
      <c r="J25" s="6"/>
      <c r="K25" s="6"/>
      <c r="L25" s="7"/>
    </row>
    <row r="26" spans="1:12">
      <c r="A26" s="5"/>
      <c r="B26" s="6"/>
      <c r="C26" s="6"/>
      <c r="D26" s="6"/>
      <c r="E26" s="6"/>
      <c r="F26" s="36" t="s">
        <v>524</v>
      </c>
      <c r="G26" s="36" t="s">
        <v>653</v>
      </c>
      <c r="H26" s="36" t="s">
        <v>655</v>
      </c>
      <c r="I26" s="36" t="s">
        <v>656</v>
      </c>
      <c r="J26" s="36" t="s">
        <v>657</v>
      </c>
      <c r="K26" s="36" t="s">
        <v>722</v>
      </c>
      <c r="L26" s="83" t="s">
        <v>723</v>
      </c>
    </row>
    <row r="27" spans="1:12">
      <c r="A27" s="5"/>
      <c r="B27" s="6"/>
      <c r="C27" s="6"/>
      <c r="D27" s="6"/>
      <c r="E27" s="6"/>
      <c r="F27" s="36" t="s">
        <v>525</v>
      </c>
      <c r="G27" s="6">
        <v>5</v>
      </c>
      <c r="H27" s="6">
        <v>4</v>
      </c>
      <c r="I27" s="6">
        <v>3</v>
      </c>
      <c r="J27" s="41">
        <v>2</v>
      </c>
      <c r="K27" s="41">
        <v>1</v>
      </c>
      <c r="L27" s="7"/>
    </row>
    <row r="28" spans="1:12">
      <c r="A28" s="5"/>
      <c r="B28" s="6"/>
      <c r="C28" s="6"/>
      <c r="D28" s="6"/>
      <c r="E28" s="6"/>
      <c r="F28" s="6"/>
      <c r="G28" s="6"/>
      <c r="H28" s="6"/>
      <c r="I28" s="6"/>
      <c r="J28" s="6"/>
      <c r="K28" s="6"/>
      <c r="L28" s="7"/>
    </row>
    <row r="29" spans="1:12">
      <c r="A29" s="30" t="s">
        <v>698</v>
      </c>
      <c r="B29" s="6"/>
      <c r="C29" s="6"/>
      <c r="D29" s="6"/>
      <c r="E29" s="6"/>
      <c r="F29" s="6"/>
      <c r="G29" s="6"/>
      <c r="H29" s="6"/>
      <c r="I29" s="6"/>
      <c r="J29" s="6"/>
      <c r="K29" s="6"/>
      <c r="L29" s="7"/>
    </row>
    <row r="30" spans="1:12">
      <c r="A30" s="5"/>
      <c r="B30" s="6"/>
      <c r="C30" s="6"/>
      <c r="D30" s="6"/>
      <c r="E30" s="6"/>
      <c r="F30" s="6"/>
      <c r="G30" s="6"/>
      <c r="H30" s="6"/>
      <c r="I30" s="6"/>
      <c r="J30" s="6"/>
      <c r="K30" s="6"/>
      <c r="L30" s="7"/>
    </row>
    <row r="31" spans="1:12">
      <c r="A31" s="5"/>
      <c r="B31" s="37" t="s">
        <v>444</v>
      </c>
      <c r="C31" s="6" t="s">
        <v>442</v>
      </c>
      <c r="D31" s="6"/>
      <c r="E31" s="6"/>
      <c r="F31" s="6"/>
      <c r="G31" s="6"/>
      <c r="H31" s="6"/>
      <c r="I31" s="6"/>
      <c r="J31" s="6"/>
      <c r="K31" s="6"/>
      <c r="L31" s="7"/>
    </row>
    <row r="32" spans="1:12">
      <c r="A32" s="5"/>
      <c r="B32" s="6"/>
      <c r="C32" s="6"/>
      <c r="D32" s="6"/>
      <c r="E32" s="6"/>
      <c r="F32" s="6"/>
      <c r="G32" s="6"/>
      <c r="H32" s="6"/>
      <c r="I32" s="6"/>
      <c r="J32" s="6"/>
      <c r="K32" s="6"/>
      <c r="L32" s="7"/>
    </row>
    <row r="33" spans="1:12">
      <c r="A33" s="5"/>
      <c r="B33" s="6"/>
      <c r="C33" s="6" t="s">
        <v>443</v>
      </c>
      <c r="D33" s="6"/>
      <c r="E33" s="6"/>
      <c r="F33" s="6"/>
      <c r="G33" s="6"/>
      <c r="H33" s="6"/>
      <c r="I33" s="6"/>
      <c r="J33" s="6"/>
      <c r="K33" s="6"/>
      <c r="L33" s="7"/>
    </row>
    <row r="34" spans="1:12">
      <c r="A34" s="6"/>
      <c r="B34" s="6"/>
      <c r="C34" s="6"/>
      <c r="D34" s="6"/>
      <c r="E34" s="6"/>
      <c r="F34" s="6"/>
      <c r="G34" s="6"/>
      <c r="H34" s="6"/>
      <c r="I34" s="6"/>
      <c r="J34" s="6"/>
      <c r="K34" s="6"/>
      <c r="L34" s="7"/>
    </row>
    <row r="35" spans="1:12">
      <c r="A35" s="6" t="s">
        <v>711</v>
      </c>
      <c r="B35" s="6"/>
      <c r="C35" s="6"/>
      <c r="D35" s="6"/>
      <c r="E35" s="6"/>
      <c r="F35" s="6"/>
      <c r="G35" s="6"/>
      <c r="H35" s="6"/>
      <c r="I35" s="6"/>
      <c r="J35" s="6"/>
      <c r="K35" s="6"/>
      <c r="L35" s="7"/>
    </row>
    <row r="36" spans="1:12">
      <c r="B36" s="6"/>
      <c r="C36" s="6"/>
      <c r="D36" s="6"/>
      <c r="G36" s="6"/>
      <c r="H36" s="6"/>
      <c r="I36" s="6"/>
      <c r="J36" s="6"/>
      <c r="K36" s="6"/>
      <c r="L36" s="7"/>
    </row>
    <row r="37" spans="1:12">
      <c r="A37" s="5" t="s">
        <v>477</v>
      </c>
      <c r="C37" s="6"/>
      <c r="D37" s="6"/>
      <c r="E37" s="37" t="s">
        <v>647</v>
      </c>
      <c r="F37" s="38" t="s">
        <v>828</v>
      </c>
      <c r="G37" s="6"/>
      <c r="H37" s="6"/>
      <c r="I37" s="6"/>
      <c r="J37" s="6"/>
      <c r="K37" s="6"/>
      <c r="L37" s="7"/>
    </row>
    <row r="38" spans="1:12">
      <c r="A38" s="5"/>
      <c r="B38" s="6"/>
      <c r="C38" s="6"/>
      <c r="D38" s="6"/>
      <c r="E38" s="37" t="s">
        <v>347</v>
      </c>
      <c r="F38" s="38" t="s">
        <v>712</v>
      </c>
      <c r="G38" s="6"/>
      <c r="H38" s="6"/>
      <c r="I38" s="6"/>
      <c r="J38" s="6"/>
      <c r="K38" s="6"/>
      <c r="L38" s="7"/>
    </row>
    <row r="39" spans="1:12" ht="14" thickBot="1">
      <c r="A39" s="5"/>
      <c r="B39" s="6"/>
      <c r="C39" s="6"/>
      <c r="D39" s="6"/>
      <c r="E39" s="37"/>
      <c r="F39" s="38" t="s">
        <v>830</v>
      </c>
      <c r="G39" s="6"/>
      <c r="H39" s="6"/>
      <c r="I39" s="6"/>
      <c r="J39" s="6"/>
      <c r="K39" s="6"/>
      <c r="L39" s="7"/>
    </row>
    <row r="40" spans="1:12">
      <c r="A40" s="5"/>
      <c r="B40" s="6" t="s">
        <v>631</v>
      </c>
      <c r="C40" s="6"/>
      <c r="D40" s="6"/>
      <c r="E40" s="6">
        <f>+L40-I40</f>
        <v>0</v>
      </c>
      <c r="F40" s="16">
        <f>IF(E40&gt;=0,1,0)</f>
        <v>1</v>
      </c>
      <c r="G40" s="6"/>
      <c r="H40" s="6"/>
      <c r="I40" s="6">
        <f>+Summary!D23</f>
        <v>0</v>
      </c>
      <c r="J40" s="6">
        <f>+Summary!E23</f>
        <v>0</v>
      </c>
      <c r="K40" s="6">
        <f>+Summary!F23</f>
        <v>0</v>
      </c>
      <c r="L40" s="7">
        <f>+Summary!G23</f>
        <v>0</v>
      </c>
    </row>
    <row r="41" spans="1:12">
      <c r="A41" s="5"/>
      <c r="B41" s="6" t="s">
        <v>431</v>
      </c>
      <c r="C41" s="6"/>
      <c r="D41" s="6"/>
      <c r="E41" s="6">
        <f>+L41-H41</f>
        <v>0</v>
      </c>
      <c r="F41" s="17">
        <f>IF(E41&gt;=0,1,0)</f>
        <v>1</v>
      </c>
      <c r="G41" s="6"/>
      <c r="H41" s="6">
        <f>+Summary!B23</f>
        <v>0</v>
      </c>
      <c r="I41" s="6">
        <f>+Summary!D23</f>
        <v>0</v>
      </c>
      <c r="J41" s="6">
        <f>+Summary!E23</f>
        <v>0</v>
      </c>
      <c r="K41" s="6">
        <f>+Summary!F23</f>
        <v>0</v>
      </c>
      <c r="L41" s="7">
        <f>+Summary!G23</f>
        <v>0</v>
      </c>
    </row>
    <row r="42" spans="1:12" ht="14" thickBot="1">
      <c r="A42" s="5"/>
      <c r="B42" s="6" t="s">
        <v>630</v>
      </c>
      <c r="C42" s="6"/>
      <c r="D42" s="6"/>
      <c r="E42" s="6">
        <f>+L42-G42</f>
        <v>0</v>
      </c>
      <c r="F42" s="18">
        <f>IF(E42&gt;=0,1,0)</f>
        <v>1</v>
      </c>
      <c r="G42" s="6">
        <f>+Summary!B23</f>
        <v>0</v>
      </c>
      <c r="H42" s="6">
        <f>+Summary!B23</f>
        <v>0</v>
      </c>
      <c r="I42" s="6">
        <f>+Summary!D23</f>
        <v>0</v>
      </c>
      <c r="J42" s="6">
        <f>+Summary!E23</f>
        <v>0</v>
      </c>
      <c r="K42" s="6">
        <f>+Summary!F23</f>
        <v>0</v>
      </c>
      <c r="L42" s="7">
        <f>+Summary!G23</f>
        <v>0</v>
      </c>
    </row>
    <row r="43" spans="1:12">
      <c r="A43" s="5"/>
      <c r="B43" s="6"/>
      <c r="C43" s="6"/>
      <c r="D43" s="6"/>
      <c r="E43" s="37" t="s">
        <v>441</v>
      </c>
      <c r="F43" s="38" t="s">
        <v>445</v>
      </c>
      <c r="G43" s="6"/>
      <c r="H43" s="6"/>
      <c r="I43" s="6"/>
      <c r="J43" s="6"/>
      <c r="K43" s="6"/>
      <c r="L43" s="7"/>
    </row>
    <row r="44" spans="1:12">
      <c r="A44" s="5"/>
      <c r="B44" s="6"/>
      <c r="C44" s="6"/>
      <c r="D44" s="6"/>
      <c r="E44" s="37" t="s">
        <v>440</v>
      </c>
      <c r="F44" s="38" t="s">
        <v>439</v>
      </c>
      <c r="G44" s="6"/>
      <c r="H44" s="6"/>
      <c r="I44" s="6"/>
      <c r="J44" s="6"/>
      <c r="K44" s="6"/>
      <c r="L44" s="7"/>
    </row>
    <row r="45" spans="1:12" ht="14" thickBot="1">
      <c r="A45" s="5"/>
      <c r="B45" s="6"/>
      <c r="C45" s="6"/>
      <c r="D45" s="6"/>
      <c r="E45" s="37"/>
      <c r="F45" s="38" t="s">
        <v>600</v>
      </c>
      <c r="G45" s="6"/>
      <c r="H45" s="6"/>
      <c r="I45" s="6"/>
      <c r="J45" s="6"/>
      <c r="K45" s="6"/>
      <c r="L45" s="7"/>
    </row>
    <row r="46" spans="1:12">
      <c r="A46" s="5"/>
      <c r="B46" s="6" t="s">
        <v>631</v>
      </c>
      <c r="C46" s="6"/>
      <c r="D46" s="6"/>
      <c r="E46" s="79" t="e">
        <f>+E40/(L40*3)</f>
        <v>#DIV/0!</v>
      </c>
      <c r="F46" s="16" t="e">
        <f>IF(E46&lt;=0.05,1,0)</f>
        <v>#DIV/0!</v>
      </c>
      <c r="G46" s="6"/>
      <c r="H46" s="6"/>
      <c r="I46" s="6"/>
      <c r="J46" s="6"/>
      <c r="K46" s="6"/>
      <c r="L46" s="7"/>
    </row>
    <row r="47" spans="1:12">
      <c r="A47" s="5"/>
      <c r="B47" s="6" t="s">
        <v>431</v>
      </c>
      <c r="C47" s="6"/>
      <c r="D47" s="6"/>
      <c r="E47" s="79" t="e">
        <f>+E41/(L41*4)</f>
        <v>#DIV/0!</v>
      </c>
      <c r="F47" s="17" t="e">
        <f>IF(E47&lt;=0.05,1,0)</f>
        <v>#DIV/0!</v>
      </c>
      <c r="G47" s="6"/>
      <c r="H47" s="6"/>
      <c r="I47" s="6"/>
      <c r="J47" s="6"/>
      <c r="K47" s="6"/>
      <c r="L47" s="7"/>
    </row>
    <row r="48" spans="1:12" ht="14" thickBot="1">
      <c r="A48" s="5"/>
      <c r="B48" s="6" t="s">
        <v>630</v>
      </c>
      <c r="C48" s="6"/>
      <c r="D48" s="6"/>
      <c r="E48" s="79" t="e">
        <f>+E42/(L42*5)</f>
        <v>#DIV/0!</v>
      </c>
      <c r="F48" s="18" t="e">
        <f>IF(E48&lt;=0.05,1,0)</f>
        <v>#DIV/0!</v>
      </c>
      <c r="G48" s="6"/>
      <c r="H48" s="6"/>
      <c r="I48" s="6"/>
      <c r="J48" s="6"/>
      <c r="K48" s="6"/>
      <c r="L48" s="7"/>
    </row>
    <row r="49" spans="1:12">
      <c r="A49" s="5"/>
      <c r="B49" s="6"/>
      <c r="C49" s="6"/>
      <c r="D49" s="6"/>
      <c r="E49" s="6"/>
      <c r="F49" s="6"/>
      <c r="G49" s="6"/>
      <c r="H49" s="6"/>
      <c r="I49" s="6"/>
      <c r="J49" s="6"/>
      <c r="K49" s="6"/>
      <c r="L49" s="7"/>
    </row>
    <row r="50" spans="1:12" ht="14" thickBot="1">
      <c r="A50" s="5"/>
      <c r="B50" s="102" t="s">
        <v>551</v>
      </c>
      <c r="C50" s="6"/>
      <c r="D50" s="6"/>
      <c r="E50" s="6"/>
      <c r="F50" s="6"/>
      <c r="G50" s="6"/>
      <c r="H50" s="6"/>
      <c r="I50" s="6"/>
      <c r="J50" s="6"/>
      <c r="K50" s="6"/>
      <c r="L50" s="7"/>
    </row>
    <row r="51" spans="1:12" ht="14" thickBot="1">
      <c r="A51" s="5"/>
      <c r="B51" s="6" t="s">
        <v>631</v>
      </c>
      <c r="C51" s="6"/>
      <c r="D51" s="6"/>
      <c r="E51" s="6"/>
      <c r="F51" s="16" t="e">
        <f>IF(F46+F40=2,1,0)</f>
        <v>#DIV/0!</v>
      </c>
      <c r="G51" s="6"/>
      <c r="H51" s="6"/>
      <c r="I51" s="6"/>
      <c r="J51" s="6"/>
      <c r="K51" s="6"/>
      <c r="L51" s="7"/>
    </row>
    <row r="52" spans="1:12" ht="14" thickBot="1">
      <c r="A52" s="5"/>
      <c r="B52" s="6" t="s">
        <v>431</v>
      </c>
      <c r="C52" s="6"/>
      <c r="D52" s="6"/>
      <c r="E52" s="6"/>
      <c r="F52" s="16" t="e">
        <f>IF(F47+F41=2,1,0)</f>
        <v>#DIV/0!</v>
      </c>
      <c r="G52" s="6"/>
      <c r="H52" s="6"/>
      <c r="I52" s="6"/>
      <c r="J52" s="6"/>
      <c r="K52" s="6"/>
      <c r="L52" s="7"/>
    </row>
    <row r="53" spans="1:12">
      <c r="A53" s="5"/>
      <c r="B53" s="6" t="s">
        <v>630</v>
      </c>
      <c r="C53" s="6"/>
      <c r="D53" s="6"/>
      <c r="E53" s="6"/>
      <c r="F53" s="16" t="e">
        <f>IF(F48+F42=2,1,0)</f>
        <v>#DIV/0!</v>
      </c>
      <c r="G53" s="6"/>
      <c r="H53" s="6"/>
      <c r="I53" s="6"/>
      <c r="J53" s="6"/>
      <c r="K53" s="6"/>
      <c r="L53" s="7"/>
    </row>
    <row r="54" spans="1:12">
      <c r="A54" s="5"/>
      <c r="B54" s="6"/>
      <c r="C54" s="6"/>
      <c r="D54" s="6"/>
      <c r="E54" s="6"/>
      <c r="F54" s="6"/>
      <c r="G54" s="6"/>
      <c r="H54" s="6"/>
      <c r="I54" s="6"/>
      <c r="J54" s="6"/>
      <c r="K54" s="6"/>
      <c r="L54" s="7"/>
    </row>
    <row r="55" spans="1:12">
      <c r="A55" s="13" t="s">
        <v>714</v>
      </c>
      <c r="B55" s="14"/>
      <c r="C55" s="14"/>
      <c r="D55" s="14"/>
      <c r="E55" s="14"/>
      <c r="F55" s="14"/>
      <c r="G55" s="14"/>
      <c r="H55" s="14"/>
      <c r="I55" s="14"/>
      <c r="J55" s="14"/>
      <c r="K55" s="14"/>
      <c r="L55" s="15"/>
    </row>
    <row r="56" spans="1:12">
      <c r="A56" s="39" t="s">
        <v>489</v>
      </c>
      <c r="B56" s="19"/>
      <c r="C56" s="19"/>
      <c r="D56" s="19"/>
      <c r="E56" s="19"/>
      <c r="F56" s="19"/>
      <c r="G56" s="19"/>
      <c r="H56" s="19"/>
      <c r="I56" s="19"/>
      <c r="J56" s="19"/>
      <c r="K56" s="19"/>
      <c r="L56" s="40"/>
    </row>
    <row r="57" spans="1:12">
      <c r="A57" s="5"/>
      <c r="B57" s="6"/>
      <c r="C57" s="6"/>
      <c r="D57" s="6"/>
      <c r="E57" s="6"/>
      <c r="F57" s="6"/>
      <c r="G57" s="6"/>
      <c r="H57" s="6"/>
      <c r="I57" s="6"/>
      <c r="J57" s="6"/>
      <c r="K57" s="6"/>
      <c r="L57" s="7"/>
    </row>
    <row r="58" spans="1:12">
      <c r="A58" s="30" t="s">
        <v>607</v>
      </c>
      <c r="B58" s="6"/>
      <c r="C58" s="6"/>
      <c r="D58" s="6"/>
      <c r="E58" s="6"/>
      <c r="F58" s="6"/>
      <c r="G58" s="6"/>
      <c r="H58" s="6"/>
      <c r="I58" s="6"/>
      <c r="J58" s="6"/>
      <c r="K58" s="6"/>
      <c r="L58" s="7"/>
    </row>
    <row r="59" spans="1:12">
      <c r="A59" s="5"/>
      <c r="B59" s="6"/>
      <c r="C59" s="6"/>
      <c r="D59" s="6"/>
      <c r="E59" s="6"/>
      <c r="F59" s="6"/>
      <c r="G59" s="6"/>
      <c r="H59" s="6"/>
      <c r="I59" s="6"/>
      <c r="J59" s="6"/>
      <c r="K59" s="6"/>
      <c r="L59" s="7"/>
    </row>
    <row r="60" spans="1:12">
      <c r="A60" s="5" t="s">
        <v>614</v>
      </c>
      <c r="B60" s="6"/>
      <c r="C60" s="6"/>
      <c r="D60" s="6"/>
      <c r="E60" s="6"/>
      <c r="F60" s="6"/>
      <c r="G60" s="6"/>
      <c r="H60" s="6"/>
      <c r="I60" s="6"/>
      <c r="J60" s="6"/>
      <c r="K60" s="6"/>
      <c r="L60" s="7"/>
    </row>
    <row r="61" spans="1:12">
      <c r="A61" s="35"/>
      <c r="B61" s="37" t="s">
        <v>576</v>
      </c>
      <c r="C61" s="6" t="s">
        <v>447</v>
      </c>
      <c r="D61" s="6"/>
      <c r="E61" s="6"/>
      <c r="F61" s="6"/>
      <c r="G61" s="6"/>
      <c r="H61" s="6"/>
      <c r="I61" s="6"/>
      <c r="J61" s="6"/>
      <c r="K61" s="6"/>
      <c r="L61" s="7"/>
    </row>
    <row r="62" spans="1:12">
      <c r="A62" s="35"/>
      <c r="B62" s="37"/>
      <c r="C62" s="6"/>
      <c r="D62" s="6"/>
      <c r="E62" s="6"/>
      <c r="F62" s="6"/>
      <c r="G62" s="36" t="s">
        <v>653</v>
      </c>
      <c r="H62" s="36" t="s">
        <v>655</v>
      </c>
      <c r="I62" s="36" t="s">
        <v>656</v>
      </c>
      <c r="J62" s="36" t="s">
        <v>657</v>
      </c>
      <c r="K62" s="36" t="s">
        <v>722</v>
      </c>
      <c r="L62" s="83" t="s">
        <v>723</v>
      </c>
    </row>
    <row r="63" spans="1:12">
      <c r="A63" s="35"/>
      <c r="B63" s="6"/>
      <c r="C63" s="6"/>
      <c r="D63" s="6"/>
      <c r="E63" s="38" t="s">
        <v>361</v>
      </c>
      <c r="F63" s="38" t="s">
        <v>446</v>
      </c>
      <c r="G63" s="6"/>
      <c r="H63" s="6"/>
      <c r="I63" s="6"/>
      <c r="J63" s="6"/>
      <c r="K63" s="6"/>
      <c r="L63" s="7"/>
    </row>
    <row r="64" spans="1:12">
      <c r="A64" s="35"/>
      <c r="B64" s="6"/>
      <c r="C64" s="6"/>
      <c r="D64" s="6"/>
      <c r="E64" s="38" t="s">
        <v>360</v>
      </c>
      <c r="F64" s="38" t="s">
        <v>438</v>
      </c>
      <c r="G64" s="6"/>
      <c r="H64" s="6"/>
      <c r="I64" s="6"/>
      <c r="J64" s="6"/>
      <c r="K64" s="6"/>
      <c r="L64" s="7"/>
    </row>
    <row r="65" spans="1:12">
      <c r="A65" s="5"/>
      <c r="B65" s="6"/>
      <c r="C65" s="6"/>
      <c r="D65" s="6"/>
      <c r="E65" s="38" t="s">
        <v>359</v>
      </c>
      <c r="F65" s="80" t="str">
        <f>+Summary!B44</f>
        <v>BOX</v>
      </c>
      <c r="G65" s="82" t="s">
        <v>715</v>
      </c>
      <c r="H65" s="82"/>
      <c r="I65" s="6"/>
      <c r="J65" s="6"/>
      <c r="K65" s="6"/>
      <c r="L65" s="7"/>
    </row>
    <row r="66" spans="1:12" ht="14" thickBot="1">
      <c r="A66" s="5"/>
      <c r="B66" s="6"/>
      <c r="C66" s="6"/>
      <c r="D66" s="6"/>
      <c r="E66" s="6"/>
      <c r="F66" s="37" t="s">
        <v>829</v>
      </c>
      <c r="G66" s="6" t="s">
        <v>478</v>
      </c>
      <c r="H66" s="6"/>
      <c r="I66" s="6"/>
      <c r="J66" s="6"/>
      <c r="K66" s="6"/>
      <c r="L66" s="7"/>
    </row>
    <row r="67" spans="1:12" ht="14" thickBot="1">
      <c r="A67" s="5"/>
      <c r="B67" s="6" t="s">
        <v>552</v>
      </c>
      <c r="C67" s="6"/>
      <c r="D67" s="6"/>
      <c r="E67" s="81" t="e">
        <f>(+K67-L67)/(L67*1)</f>
        <v>#DIV/0!</v>
      </c>
      <c r="F67" s="16" t="e">
        <f>IF(E67&gt;=$F$65,1,0)</f>
        <v>#DIV/0!</v>
      </c>
      <c r="G67" s="24" t="s">
        <v>591</v>
      </c>
      <c r="H67" s="22"/>
      <c r="I67" s="23"/>
      <c r="J67" s="23"/>
      <c r="K67" s="6">
        <f>+Summary!F25</f>
        <v>0</v>
      </c>
      <c r="L67" s="7">
        <f>+Summary!G25</f>
        <v>0</v>
      </c>
    </row>
    <row r="68" spans="1:12">
      <c r="A68" s="5"/>
      <c r="B68" s="6" t="s">
        <v>553</v>
      </c>
      <c r="C68" s="6"/>
      <c r="D68" s="6"/>
      <c r="E68" s="81" t="e">
        <f>(+J68-L68)/(L68*2)</f>
        <v>#DIV/0!</v>
      </c>
      <c r="F68" s="17" t="e">
        <f>IF(E68&gt;=$F$65,1,0)</f>
        <v>#DIV/0!</v>
      </c>
      <c r="G68" s="6"/>
      <c r="H68" s="6"/>
      <c r="I68" s="6"/>
      <c r="J68" s="6">
        <f>+Summary!E25</f>
        <v>0</v>
      </c>
      <c r="K68" s="6">
        <f>+Summary!F25</f>
        <v>0</v>
      </c>
      <c r="L68" s="7">
        <f>+Summary!G25</f>
        <v>0</v>
      </c>
    </row>
    <row r="69" spans="1:12">
      <c r="A69" s="5"/>
      <c r="B69" s="6" t="s">
        <v>636</v>
      </c>
      <c r="C69" s="6"/>
      <c r="D69" s="6"/>
      <c r="E69" s="81" t="e">
        <f>(+I69-L69)/(L69*3)</f>
        <v>#DIV/0!</v>
      </c>
      <c r="F69" s="17" t="e">
        <f>IF(E69&gt;=$F$65,1,0)</f>
        <v>#DIV/0!</v>
      </c>
      <c r="G69" s="6"/>
      <c r="H69" s="6"/>
      <c r="I69" s="6">
        <f>+Summary!D25</f>
        <v>0</v>
      </c>
      <c r="J69" s="6">
        <f>+Summary!E25</f>
        <v>0</v>
      </c>
      <c r="K69" s="6">
        <f>+Summary!F25</f>
        <v>0</v>
      </c>
      <c r="L69" s="7">
        <f>+Summary!G25</f>
        <v>0</v>
      </c>
    </row>
    <row r="70" spans="1:12">
      <c r="A70" s="5"/>
      <c r="B70" s="6" t="s">
        <v>637</v>
      </c>
      <c r="C70" s="6"/>
      <c r="D70" s="6"/>
      <c r="E70" s="81" t="e">
        <f>(+H70-L70)/(L70*4)</f>
        <v>#DIV/0!</v>
      </c>
      <c r="F70" s="17" t="e">
        <f>IF(E70&gt;=$F$65,1,0)</f>
        <v>#DIV/0!</v>
      </c>
      <c r="G70" s="6"/>
      <c r="H70" s="6">
        <f>+Summary!C25</f>
        <v>0</v>
      </c>
      <c r="I70" s="6">
        <f>+Summary!D25</f>
        <v>0</v>
      </c>
      <c r="J70" s="6">
        <f>+Summary!E25</f>
        <v>0</v>
      </c>
      <c r="K70" s="6">
        <f>+Summary!F25</f>
        <v>0</v>
      </c>
      <c r="L70" s="7">
        <f>+Summary!G25</f>
        <v>0</v>
      </c>
    </row>
    <row r="71" spans="1:12" ht="14" thickBot="1">
      <c r="A71" s="5"/>
      <c r="B71" s="6" t="s">
        <v>638</v>
      </c>
      <c r="C71" s="6"/>
      <c r="D71" s="6"/>
      <c r="E71" s="81" t="e">
        <f>(+G71-L71)/(L71*5)</f>
        <v>#DIV/0!</v>
      </c>
      <c r="F71" s="18" t="e">
        <f>IF(E71&gt;=$F$65,1,0)</f>
        <v>#DIV/0!</v>
      </c>
      <c r="G71" s="6">
        <f>+Summary!B25</f>
        <v>0</v>
      </c>
      <c r="H71" s="6">
        <f>+Summary!C25</f>
        <v>0</v>
      </c>
      <c r="I71" s="6">
        <f>+Summary!D25</f>
        <v>0</v>
      </c>
      <c r="J71" s="6">
        <f>+Summary!E25</f>
        <v>0</v>
      </c>
      <c r="K71" s="6">
        <f>+Summary!F25</f>
        <v>0</v>
      </c>
      <c r="L71" s="7">
        <f>+Summary!G25</f>
        <v>0</v>
      </c>
    </row>
    <row r="72" spans="1:12">
      <c r="A72" s="5"/>
      <c r="B72" s="6"/>
      <c r="C72" s="6"/>
      <c r="D72" s="6"/>
      <c r="E72" s="6"/>
      <c r="F72" s="6"/>
      <c r="G72" s="6"/>
      <c r="H72" s="6"/>
      <c r="I72" s="6"/>
      <c r="J72" s="6"/>
      <c r="K72" s="6"/>
      <c r="L72" s="7"/>
    </row>
    <row r="73" spans="1:12">
      <c r="A73" s="5"/>
      <c r="B73" s="37" t="s">
        <v>344</v>
      </c>
      <c r="C73" s="6" t="s">
        <v>742</v>
      </c>
      <c r="D73" s="6"/>
      <c r="E73" s="6"/>
      <c r="F73" s="6"/>
      <c r="G73" s="6"/>
      <c r="H73" s="6"/>
      <c r="I73" s="6"/>
      <c r="J73" s="6"/>
      <c r="K73" s="6"/>
      <c r="L73" s="7"/>
    </row>
    <row r="74" spans="1:12">
      <c r="A74" s="5"/>
      <c r="B74" s="6"/>
      <c r="C74" s="6"/>
      <c r="D74" s="6"/>
      <c r="E74" s="6"/>
      <c r="F74" s="6"/>
      <c r="G74" s="6"/>
      <c r="H74" s="6"/>
      <c r="I74" s="6"/>
      <c r="J74" s="6"/>
      <c r="K74" s="6"/>
      <c r="L74" s="7"/>
    </row>
    <row r="75" spans="1:12">
      <c r="A75" s="5"/>
      <c r="B75" s="6"/>
      <c r="C75" s="6"/>
      <c r="D75" s="6"/>
      <c r="E75" s="6"/>
      <c r="F75" s="6"/>
      <c r="G75" s="6"/>
      <c r="H75" s="6"/>
      <c r="I75" s="6"/>
      <c r="J75" s="6"/>
      <c r="K75" s="6"/>
      <c r="L75" s="7"/>
    </row>
    <row r="76" spans="1:12">
      <c r="A76" s="5"/>
      <c r="B76" s="6"/>
      <c r="C76" s="6"/>
      <c r="D76" s="6"/>
      <c r="E76" s="37" t="s">
        <v>743</v>
      </c>
      <c r="F76" s="37" t="s">
        <v>745</v>
      </c>
      <c r="G76" s="6"/>
      <c r="H76" s="6"/>
      <c r="I76" s="6"/>
      <c r="J76" s="6"/>
      <c r="K76" s="6"/>
      <c r="L76" s="7"/>
    </row>
    <row r="77" spans="1:12">
      <c r="A77" s="5"/>
      <c r="B77" s="6"/>
      <c r="C77" s="6"/>
      <c r="D77" s="6"/>
      <c r="E77" s="37" t="s">
        <v>744</v>
      </c>
      <c r="F77" s="6"/>
      <c r="G77" s="6"/>
      <c r="H77" s="6"/>
      <c r="I77" s="6"/>
      <c r="J77" s="6"/>
      <c r="K77" s="6"/>
      <c r="L77" s="7"/>
    </row>
    <row r="78" spans="1:12" ht="14" thickBot="1">
      <c r="A78" s="5"/>
      <c r="B78" s="6"/>
      <c r="C78" s="6"/>
      <c r="D78" s="6"/>
      <c r="E78" s="6"/>
      <c r="F78" s="37" t="s">
        <v>345</v>
      </c>
      <c r="G78" s="6" t="s">
        <v>589</v>
      </c>
      <c r="H78" s="6"/>
      <c r="I78" s="6"/>
      <c r="J78" s="6"/>
      <c r="K78" s="6"/>
      <c r="L78" s="7"/>
    </row>
    <row r="79" spans="1:12">
      <c r="A79" s="5"/>
      <c r="B79" s="6" t="s">
        <v>552</v>
      </c>
      <c r="C79" s="6"/>
      <c r="D79" s="6"/>
      <c r="E79" s="6">
        <f>(L67-K67)+(L79-K79)</f>
        <v>0</v>
      </c>
      <c r="F79" s="16">
        <f>IF(E79&lt;=0,1,0)</f>
        <v>1</v>
      </c>
      <c r="G79" s="6"/>
      <c r="H79" s="6"/>
      <c r="I79" s="6"/>
      <c r="J79" s="6"/>
      <c r="K79" s="6">
        <f>+Summary!F27</f>
        <v>0</v>
      </c>
      <c r="L79" s="7">
        <f>+Summary!G27</f>
        <v>0</v>
      </c>
    </row>
    <row r="80" spans="1:12">
      <c r="A80" s="5"/>
      <c r="B80" s="6" t="s">
        <v>553</v>
      </c>
      <c r="C80" s="6"/>
      <c r="D80" s="6"/>
      <c r="E80" s="6">
        <f>(L68-J68)+(L80-J80)</f>
        <v>0</v>
      </c>
      <c r="F80" s="17">
        <f>IF(E80&lt;=0,1,0)</f>
        <v>1</v>
      </c>
      <c r="G80" s="6"/>
      <c r="H80" s="6"/>
      <c r="I80" s="6"/>
      <c r="J80" s="6">
        <f>+Summary!E27</f>
        <v>0</v>
      </c>
      <c r="K80" s="6">
        <f>+Summary!F27</f>
        <v>0</v>
      </c>
      <c r="L80" s="7">
        <f>+Summary!G27</f>
        <v>0</v>
      </c>
    </row>
    <row r="81" spans="1:12">
      <c r="A81" s="5"/>
      <c r="B81" s="6" t="s">
        <v>636</v>
      </c>
      <c r="C81" s="6"/>
      <c r="D81" s="6"/>
      <c r="E81" s="6">
        <f>(L69-I69)+(L81-I81)</f>
        <v>0</v>
      </c>
      <c r="F81" s="17">
        <f>IF(E81&lt;=0,1,0)</f>
        <v>1</v>
      </c>
      <c r="G81" s="6"/>
      <c r="H81" s="6"/>
      <c r="I81" s="6">
        <f>+Summary!D27</f>
        <v>0</v>
      </c>
      <c r="J81" s="6">
        <f>+Summary!E27</f>
        <v>0</v>
      </c>
      <c r="K81" s="6">
        <f>+Summary!F27</f>
        <v>0</v>
      </c>
      <c r="L81" s="7">
        <f>+Summary!G27</f>
        <v>0</v>
      </c>
    </row>
    <row r="82" spans="1:12">
      <c r="A82" s="5"/>
      <c r="B82" s="6" t="s">
        <v>637</v>
      </c>
      <c r="C82" s="6"/>
      <c r="D82" s="6"/>
      <c r="E82" s="6">
        <f>(L70-H70)+(L82-H82)</f>
        <v>0</v>
      </c>
      <c r="F82" s="17">
        <f>IF(E82&lt;=0,1,0)</f>
        <v>1</v>
      </c>
      <c r="G82" s="6"/>
      <c r="H82" s="6">
        <f>+Summary!C27</f>
        <v>0</v>
      </c>
      <c r="I82" s="6">
        <f>+Summary!D27</f>
        <v>0</v>
      </c>
      <c r="J82" s="6">
        <f>+Summary!E27</f>
        <v>0</v>
      </c>
      <c r="K82" s="6">
        <f>+Summary!F27</f>
        <v>0</v>
      </c>
      <c r="L82" s="7">
        <f>+Summary!G27</f>
        <v>0</v>
      </c>
    </row>
    <row r="83" spans="1:12" ht="14" thickBot="1">
      <c r="A83" s="5"/>
      <c r="B83" s="6" t="s">
        <v>638</v>
      </c>
      <c r="C83" s="6"/>
      <c r="D83" s="6"/>
      <c r="E83" s="6">
        <f>(L71-G71)+(L83-G83)</f>
        <v>0</v>
      </c>
      <c r="F83" s="18">
        <f>IF(E83&lt;=0,1,0)</f>
        <v>1</v>
      </c>
      <c r="G83" s="6">
        <f>+Summary!B27</f>
        <v>0</v>
      </c>
      <c r="H83" s="6">
        <f>+Summary!C27</f>
        <v>0</v>
      </c>
      <c r="I83" s="6">
        <f>+Summary!D27</f>
        <v>0</v>
      </c>
      <c r="J83" s="6">
        <f>+Summary!E27</f>
        <v>0</v>
      </c>
      <c r="K83" s="6">
        <f>+Summary!F27</f>
        <v>0</v>
      </c>
      <c r="L83" s="7">
        <f>+Summary!G27</f>
        <v>0</v>
      </c>
    </row>
    <row r="84" spans="1:12">
      <c r="A84" s="5"/>
      <c r="B84" s="6"/>
      <c r="C84" s="6"/>
      <c r="D84" s="6"/>
      <c r="E84" s="6"/>
      <c r="F84" s="6"/>
      <c r="G84" s="6"/>
      <c r="H84" s="6"/>
      <c r="I84" s="6"/>
      <c r="J84" s="6"/>
      <c r="K84" s="6"/>
      <c r="L84" s="7"/>
    </row>
    <row r="85" spans="1:12">
      <c r="A85" s="5"/>
      <c r="B85" s="43" t="s">
        <v>436</v>
      </c>
      <c r="C85" s="44"/>
      <c r="D85" s="44"/>
      <c r="E85" s="44"/>
      <c r="F85" s="44"/>
      <c r="G85" s="44"/>
      <c r="H85" s="44"/>
      <c r="I85" s="6"/>
      <c r="J85" s="6"/>
      <c r="K85" s="6"/>
      <c r="L85" s="7"/>
    </row>
    <row r="86" spans="1:12">
      <c r="A86" s="5"/>
      <c r="B86" s="42"/>
      <c r="C86" s="41"/>
      <c r="D86" s="41"/>
      <c r="E86" s="41"/>
      <c r="F86" s="41"/>
      <c r="G86" s="41"/>
      <c r="H86" s="41"/>
      <c r="I86" s="6"/>
      <c r="J86" s="6"/>
      <c r="K86" s="6"/>
      <c r="L86" s="7"/>
    </row>
    <row r="87" spans="1:12" ht="14" thickBot="1">
      <c r="A87" s="5"/>
      <c r="B87" s="102" t="s">
        <v>661</v>
      </c>
      <c r="C87" s="41"/>
      <c r="D87" s="41"/>
      <c r="E87" s="41"/>
      <c r="F87" s="41"/>
      <c r="G87" s="102" t="s">
        <v>349</v>
      </c>
      <c r="H87" s="41"/>
      <c r="I87" s="6"/>
      <c r="J87" s="6"/>
      <c r="K87" s="6"/>
      <c r="L87" s="7"/>
    </row>
    <row r="88" spans="1:12">
      <c r="A88" s="5"/>
      <c r="B88" s="6" t="s">
        <v>552</v>
      </c>
      <c r="C88" s="41"/>
      <c r="D88" s="41"/>
      <c r="E88" s="41"/>
      <c r="F88" s="107" t="e">
        <f>IF(F79+F67=2,1,0)</f>
        <v>#DIV/0!</v>
      </c>
      <c r="G88" s="103" t="e">
        <f>IF(F88=1,E67,0)</f>
        <v>#DIV/0!</v>
      </c>
      <c r="H88" s="41"/>
      <c r="I88" s="6"/>
      <c r="J88" s="6"/>
      <c r="K88" s="6"/>
      <c r="L88" s="7"/>
    </row>
    <row r="89" spans="1:12">
      <c r="A89" s="5"/>
      <c r="B89" s="6" t="s">
        <v>553</v>
      </c>
      <c r="C89" s="41"/>
      <c r="D89" s="41"/>
      <c r="E89" s="41"/>
      <c r="F89" s="108" t="e">
        <f t="shared" ref="F89:F92" si="0">IF(F80+F68=2,1,0)</f>
        <v>#DIV/0!</v>
      </c>
      <c r="G89" s="104" t="e">
        <f t="shared" ref="G89:G92" si="1">IF(F89=1,E68,0)</f>
        <v>#DIV/0!</v>
      </c>
      <c r="H89" s="41"/>
      <c r="I89" s="6"/>
      <c r="J89" s="6"/>
      <c r="K89" s="6"/>
      <c r="L89" s="7"/>
    </row>
    <row r="90" spans="1:12">
      <c r="A90" s="5"/>
      <c r="B90" s="6" t="s">
        <v>636</v>
      </c>
      <c r="C90" s="41"/>
      <c r="D90" s="41"/>
      <c r="E90" s="41"/>
      <c r="F90" s="108" t="e">
        <f t="shared" si="0"/>
        <v>#DIV/0!</v>
      </c>
      <c r="G90" s="104" t="e">
        <f t="shared" si="1"/>
        <v>#DIV/0!</v>
      </c>
      <c r="H90" s="41"/>
      <c r="I90" s="6"/>
      <c r="J90" s="6"/>
      <c r="K90" s="6"/>
      <c r="L90" s="7"/>
    </row>
    <row r="91" spans="1:12">
      <c r="A91" s="5"/>
      <c r="B91" s="6" t="s">
        <v>637</v>
      </c>
      <c r="C91" s="41"/>
      <c r="D91" s="41"/>
      <c r="E91" s="41"/>
      <c r="F91" s="108" t="e">
        <f t="shared" si="0"/>
        <v>#DIV/0!</v>
      </c>
      <c r="G91" s="104" t="e">
        <f t="shared" si="1"/>
        <v>#DIV/0!</v>
      </c>
      <c r="H91" s="41"/>
      <c r="I91" s="6"/>
      <c r="J91" s="6"/>
      <c r="K91" s="6"/>
      <c r="L91" s="7"/>
    </row>
    <row r="92" spans="1:12" ht="14" thickBot="1">
      <c r="A92" s="5"/>
      <c r="B92" s="6" t="s">
        <v>638</v>
      </c>
      <c r="C92" s="41"/>
      <c r="D92" s="41"/>
      <c r="E92" s="41"/>
      <c r="F92" s="109" t="e">
        <f t="shared" si="0"/>
        <v>#DIV/0!</v>
      </c>
      <c r="G92" s="105" t="e">
        <f t="shared" si="1"/>
        <v>#DIV/0!</v>
      </c>
      <c r="H92" s="41"/>
      <c r="I92" s="6"/>
      <c r="J92" s="6"/>
      <c r="K92" s="6"/>
      <c r="L92" s="7"/>
    </row>
    <row r="93" spans="1:12">
      <c r="A93" s="5"/>
      <c r="B93" s="42"/>
      <c r="C93" s="41"/>
      <c r="D93" s="41"/>
      <c r="E93" s="41"/>
      <c r="F93" s="41"/>
      <c r="G93" s="41"/>
      <c r="H93" s="41"/>
      <c r="I93" s="6"/>
      <c r="J93" s="6"/>
      <c r="K93" s="6"/>
      <c r="L93" s="7"/>
    </row>
    <row r="94" spans="1:12">
      <c r="A94" s="5" t="s">
        <v>348</v>
      </c>
      <c r="B94" s="6"/>
      <c r="C94" s="6"/>
      <c r="D94" s="6"/>
      <c r="E94" s="6"/>
      <c r="F94" s="6"/>
      <c r="G94" s="6"/>
      <c r="H94" s="6"/>
      <c r="I94" s="6"/>
      <c r="J94" s="6"/>
      <c r="K94" s="6"/>
      <c r="L94" s="7"/>
    </row>
    <row r="95" spans="1:12">
      <c r="A95" s="5"/>
      <c r="B95" s="6" t="s">
        <v>357</v>
      </c>
      <c r="C95" s="6"/>
      <c r="D95" s="6"/>
      <c r="E95" s="6"/>
      <c r="F95" s="6"/>
      <c r="G95" s="6"/>
      <c r="H95" s="6"/>
      <c r="I95" s="6"/>
      <c r="J95" s="6"/>
      <c r="K95" s="6"/>
      <c r="L95" s="7"/>
    </row>
    <row r="96" spans="1:12">
      <c r="A96" s="5"/>
      <c r="B96" s="6"/>
      <c r="C96" s="6" t="s">
        <v>358</v>
      </c>
      <c r="D96" s="6"/>
      <c r="E96" s="6"/>
      <c r="F96" s="6"/>
      <c r="G96" s="6"/>
      <c r="H96" s="6"/>
      <c r="I96" s="6"/>
      <c r="J96" s="6"/>
      <c r="K96" s="6"/>
      <c r="L96" s="7"/>
    </row>
    <row r="97" spans="1:12">
      <c r="A97" s="5"/>
      <c r="B97" s="6"/>
      <c r="C97" s="6"/>
      <c r="D97" s="6"/>
      <c r="E97" s="6"/>
      <c r="F97" s="6"/>
      <c r="G97" s="6"/>
      <c r="H97" s="6"/>
      <c r="I97" s="6"/>
      <c r="J97" s="6"/>
      <c r="K97" s="6"/>
      <c r="L97" s="7"/>
    </row>
    <row r="98" spans="1:12">
      <c r="A98" s="5"/>
      <c r="B98" s="6"/>
      <c r="C98" s="6"/>
      <c r="D98" s="6"/>
      <c r="E98" s="6"/>
      <c r="F98" s="6"/>
      <c r="G98" s="6"/>
      <c r="H98" s="6"/>
      <c r="I98" s="6"/>
      <c r="J98" s="6"/>
      <c r="K98" s="6"/>
      <c r="L98" s="7"/>
    </row>
    <row r="99" spans="1:12">
      <c r="A99" s="5"/>
      <c r="B99" s="6"/>
      <c r="C99" s="6"/>
      <c r="D99" s="6"/>
      <c r="E99" s="110" t="s">
        <v>464</v>
      </c>
      <c r="F99" s="6"/>
      <c r="G99" s="6"/>
      <c r="H99" s="6"/>
      <c r="I99" s="6"/>
      <c r="J99" s="6"/>
      <c r="K99" s="6"/>
      <c r="L99" s="7"/>
    </row>
    <row r="100" spans="1:12">
      <c r="A100" s="5"/>
      <c r="B100" s="6"/>
      <c r="C100" s="6"/>
      <c r="D100" s="6"/>
      <c r="E100" s="110" t="s">
        <v>455</v>
      </c>
      <c r="F100" s="6"/>
      <c r="G100" s="6"/>
      <c r="H100" s="6"/>
      <c r="I100" s="6"/>
      <c r="J100" s="6"/>
      <c r="K100" s="6"/>
      <c r="L100" s="7"/>
    </row>
    <row r="101" spans="1:12">
      <c r="A101" s="5"/>
      <c r="B101" s="6"/>
      <c r="C101" s="6" t="s">
        <v>478</v>
      </c>
      <c r="D101" s="6"/>
      <c r="E101" s="6"/>
      <c r="F101" s="6"/>
      <c r="G101" s="6"/>
      <c r="H101" s="6"/>
      <c r="I101" s="6"/>
      <c r="J101" s="6"/>
      <c r="K101" s="6"/>
      <c r="L101" s="7"/>
    </row>
    <row r="102" spans="1:12">
      <c r="A102" s="5"/>
      <c r="B102" s="6" t="s">
        <v>631</v>
      </c>
      <c r="C102" s="6"/>
      <c r="D102" s="6"/>
      <c r="E102" s="41">
        <f>SUM(I102:K102)/3</f>
        <v>0</v>
      </c>
      <c r="F102" s="6"/>
      <c r="G102" s="6"/>
      <c r="H102" s="6"/>
      <c r="I102" s="6">
        <f t="shared" ref="I102:K104" si="2">+I69</f>
        <v>0</v>
      </c>
      <c r="J102" s="6">
        <f t="shared" si="2"/>
        <v>0</v>
      </c>
      <c r="K102" s="6">
        <f t="shared" si="2"/>
        <v>0</v>
      </c>
      <c r="L102" s="7"/>
    </row>
    <row r="103" spans="1:12">
      <c r="A103" s="5"/>
      <c r="B103" s="6" t="s">
        <v>431</v>
      </c>
      <c r="C103" s="6"/>
      <c r="D103" s="6"/>
      <c r="E103" s="41">
        <f>SUM(H103:K103)/4</f>
        <v>0</v>
      </c>
      <c r="F103" s="6"/>
      <c r="G103" s="6"/>
      <c r="H103" s="6">
        <f>+H70</f>
        <v>0</v>
      </c>
      <c r="I103" s="6">
        <f t="shared" si="2"/>
        <v>0</v>
      </c>
      <c r="J103" s="6">
        <f t="shared" si="2"/>
        <v>0</v>
      </c>
      <c r="K103" s="6">
        <f t="shared" si="2"/>
        <v>0</v>
      </c>
      <c r="L103" s="7"/>
    </row>
    <row r="104" spans="1:12">
      <c r="A104" s="5"/>
      <c r="B104" s="6" t="s">
        <v>630</v>
      </c>
      <c r="C104" s="6"/>
      <c r="D104" s="6"/>
      <c r="E104" s="41">
        <f>SUM(G104:K104)/5</f>
        <v>0</v>
      </c>
      <c r="F104" s="6"/>
      <c r="G104" s="6">
        <f>+G71</f>
        <v>0</v>
      </c>
      <c r="H104" s="6">
        <f>+H71</f>
        <v>0</v>
      </c>
      <c r="I104" s="6">
        <f t="shared" si="2"/>
        <v>0</v>
      </c>
      <c r="J104" s="6">
        <f t="shared" si="2"/>
        <v>0</v>
      </c>
      <c r="K104" s="6">
        <f t="shared" si="2"/>
        <v>0</v>
      </c>
      <c r="L104" s="7"/>
    </row>
    <row r="105" spans="1:12">
      <c r="A105" s="5"/>
      <c r="B105" s="6"/>
      <c r="C105" s="6"/>
      <c r="D105" s="6"/>
      <c r="E105" s="6"/>
      <c r="F105" s="6"/>
      <c r="G105" s="6"/>
      <c r="H105" s="6"/>
      <c r="I105" s="6"/>
      <c r="J105" s="6"/>
      <c r="K105" s="6"/>
      <c r="L105" s="7"/>
    </row>
    <row r="106" spans="1:12">
      <c r="A106" s="5"/>
      <c r="B106" s="41" t="s">
        <v>463</v>
      </c>
      <c r="C106" s="6"/>
      <c r="D106" s="6"/>
      <c r="E106" s="6"/>
      <c r="F106" s="6"/>
      <c r="G106" s="6"/>
      <c r="H106" s="6"/>
      <c r="I106" s="6"/>
      <c r="J106" s="6"/>
      <c r="K106" s="6"/>
      <c r="L106" s="7"/>
    </row>
    <row r="107" spans="1:12">
      <c r="A107" s="5"/>
      <c r="B107" s="41"/>
      <c r="C107" s="6"/>
      <c r="D107" s="6"/>
      <c r="E107" s="106" t="s">
        <v>609</v>
      </c>
      <c r="F107" s="6"/>
      <c r="G107" s="6"/>
      <c r="H107" s="6"/>
      <c r="I107" s="6"/>
      <c r="J107" s="6"/>
      <c r="K107" s="6"/>
      <c r="L107" s="7"/>
    </row>
    <row r="108" spans="1:12">
      <c r="A108" s="5"/>
      <c r="B108" s="41"/>
      <c r="C108" s="6"/>
      <c r="D108" s="6"/>
      <c r="E108" s="106" t="s">
        <v>610</v>
      </c>
      <c r="F108" s="6"/>
      <c r="G108" s="6"/>
      <c r="H108" s="6"/>
      <c r="I108" s="6"/>
      <c r="J108" s="6"/>
      <c r="K108" s="6"/>
      <c r="L108" s="7"/>
    </row>
    <row r="109" spans="1:12">
      <c r="A109" s="5"/>
      <c r="B109" s="6"/>
      <c r="C109" s="6" t="s">
        <v>478</v>
      </c>
      <c r="D109" s="6"/>
      <c r="E109" s="106" t="s">
        <v>611</v>
      </c>
      <c r="F109" s="6"/>
      <c r="G109" s="6"/>
      <c r="H109" s="6"/>
      <c r="I109" s="6"/>
      <c r="J109" s="6"/>
      <c r="K109" s="6"/>
      <c r="L109" s="7"/>
    </row>
    <row r="110" spans="1:12">
      <c r="A110" s="5"/>
      <c r="B110" s="6" t="s">
        <v>631</v>
      </c>
      <c r="C110" s="6"/>
      <c r="D110" s="6"/>
      <c r="E110" s="62" t="e">
        <f>IF(F51=1,E102)</f>
        <v>#DIV/0!</v>
      </c>
      <c r="F110" s="111" t="s">
        <v>608</v>
      </c>
      <c r="G110" s="33"/>
      <c r="H110" s="33"/>
      <c r="I110" s="33"/>
      <c r="J110" s="33"/>
      <c r="K110" s="33"/>
      <c r="L110" s="94"/>
    </row>
    <row r="111" spans="1:12">
      <c r="A111" s="5"/>
      <c r="B111" s="6" t="s">
        <v>431</v>
      </c>
      <c r="C111" s="6"/>
      <c r="D111" s="6"/>
      <c r="E111" s="62" t="e">
        <f>IF(F52=1,E103)</f>
        <v>#DIV/0!</v>
      </c>
      <c r="F111" s="6"/>
      <c r="G111" s="6"/>
      <c r="H111" s="6"/>
      <c r="I111" s="6"/>
      <c r="J111" s="6"/>
      <c r="K111" s="6"/>
      <c r="L111" s="7"/>
    </row>
    <row r="112" spans="1:12">
      <c r="A112" s="5"/>
      <c r="B112" s="6" t="s">
        <v>630</v>
      </c>
      <c r="C112" s="6"/>
      <c r="D112" s="6"/>
      <c r="E112" s="62" t="e">
        <f>IF(F53=1,E104)</f>
        <v>#DIV/0!</v>
      </c>
      <c r="F112" s="6"/>
      <c r="G112" s="6"/>
      <c r="H112" s="6"/>
      <c r="I112" s="6"/>
      <c r="J112" s="6"/>
      <c r="K112" s="6"/>
      <c r="L112" s="7"/>
    </row>
    <row r="113" spans="1:17">
      <c r="A113" s="5"/>
      <c r="B113" s="6"/>
      <c r="C113" s="6"/>
      <c r="D113" s="6"/>
      <c r="E113" s="6"/>
      <c r="F113" s="6"/>
      <c r="G113" s="6"/>
      <c r="H113" s="6"/>
      <c r="I113" s="6"/>
      <c r="J113" s="6"/>
      <c r="K113" s="6"/>
      <c r="L113" s="7"/>
    </row>
    <row r="114" spans="1:17">
      <c r="A114" s="2"/>
      <c r="B114" s="3"/>
      <c r="C114" s="3"/>
      <c r="D114" s="3"/>
      <c r="E114" s="3"/>
      <c r="F114" s="3"/>
      <c r="G114" s="3"/>
      <c r="H114" s="3"/>
      <c r="I114" s="3"/>
      <c r="J114" s="3"/>
      <c r="K114" s="3"/>
      <c r="L114" s="3"/>
      <c r="M114" s="3"/>
      <c r="N114" s="3"/>
      <c r="O114" s="3"/>
      <c r="P114" s="3"/>
      <c r="Q114" s="4"/>
    </row>
    <row r="115" spans="1:17">
      <c r="A115" s="49" t="s">
        <v>739</v>
      </c>
      <c r="B115" s="6"/>
      <c r="C115" s="6"/>
      <c r="D115" s="6"/>
      <c r="E115" s="6"/>
      <c r="F115" s="6"/>
      <c r="G115" s="6"/>
      <c r="H115" s="6"/>
      <c r="I115" s="6"/>
      <c r="J115" s="6"/>
      <c r="K115" s="6"/>
      <c r="L115" s="6"/>
      <c r="M115" s="6"/>
      <c r="N115" s="6"/>
      <c r="O115" s="6"/>
      <c r="P115" s="6"/>
      <c r="Q115" s="7"/>
    </row>
    <row r="116" spans="1:17">
      <c r="A116" s="5"/>
      <c r="B116" s="6"/>
      <c r="C116" s="6"/>
      <c r="D116" s="6"/>
      <c r="E116" s="6"/>
      <c r="F116" s="6"/>
      <c r="G116" s="6"/>
      <c r="H116" s="6"/>
      <c r="I116" s="6"/>
      <c r="J116" s="6"/>
      <c r="K116" s="6"/>
      <c r="L116" s="6"/>
      <c r="M116" s="6"/>
      <c r="N116" s="6"/>
      <c r="O116" s="6"/>
      <c r="P116" s="6"/>
      <c r="Q116" s="7"/>
    </row>
    <row r="117" spans="1:17">
      <c r="A117" s="5"/>
      <c r="B117" s="6"/>
      <c r="C117" s="6"/>
      <c r="D117" s="6"/>
      <c r="E117" s="6"/>
      <c r="F117" s="6"/>
      <c r="G117" s="36" t="s">
        <v>775</v>
      </c>
      <c r="H117" s="36" t="s">
        <v>703</v>
      </c>
      <c r="I117" s="36" t="s">
        <v>620</v>
      </c>
      <c r="J117" s="42" t="s">
        <v>621</v>
      </c>
      <c r="K117" s="42" t="s">
        <v>701</v>
      </c>
      <c r="L117" s="42" t="s">
        <v>702</v>
      </c>
      <c r="M117" s="42" t="s">
        <v>627</v>
      </c>
      <c r="N117" s="42" t="s">
        <v>628</v>
      </c>
      <c r="O117" s="42" t="s">
        <v>629</v>
      </c>
      <c r="P117" s="42" t="s">
        <v>776</v>
      </c>
      <c r="Q117" s="7"/>
    </row>
    <row r="118" spans="1:17">
      <c r="A118" s="5" t="s">
        <v>646</v>
      </c>
      <c r="B118" s="6"/>
      <c r="C118" s="6"/>
      <c r="D118" s="6"/>
      <c r="E118" s="6"/>
      <c r="F118" s="6"/>
      <c r="G118" s="6"/>
      <c r="H118" s="6"/>
      <c r="I118" s="6"/>
      <c r="J118" s="6"/>
      <c r="K118" s="6"/>
      <c r="L118" s="6"/>
      <c r="M118" s="6"/>
      <c r="N118" s="6"/>
      <c r="O118" s="6"/>
      <c r="P118" s="6"/>
      <c r="Q118" s="7"/>
    </row>
    <row r="119" spans="1:17" ht="14" thickBot="1">
      <c r="A119" s="5"/>
      <c r="B119" s="6"/>
      <c r="C119" s="6"/>
      <c r="D119" s="6"/>
      <c r="E119" s="6"/>
      <c r="F119" s="6"/>
      <c r="G119" s="6" t="s">
        <v>815</v>
      </c>
      <c r="H119" s="59" t="e">
        <f>+(Summary!H23-Summary!G23)/Summary!G23</f>
        <v>#DIV/0!</v>
      </c>
      <c r="I119" s="59" t="e">
        <f>+(Summary!I23-Summary!H23)/Summary!H23</f>
        <v>#DIV/0!</v>
      </c>
      <c r="J119" s="59" t="e">
        <f>+(Summary!J23-Summary!I23)/Summary!I23</f>
        <v>#DIV/0!</v>
      </c>
      <c r="K119" s="59" t="e">
        <f>+(Summary!K23-Summary!J23)/Summary!J23</f>
        <v>#DIV/0!</v>
      </c>
      <c r="L119" s="59" t="e">
        <f>+(Summary!L23-Summary!K23)/Summary!K23</f>
        <v>#DIV/0!</v>
      </c>
      <c r="M119" s="59" t="e">
        <f>+(Summary!M23-Summary!L23)/Summary!L23</f>
        <v>#DIV/0!</v>
      </c>
      <c r="N119" s="59" t="e">
        <f>+(Summary!N23-Summary!M23)/Summary!M23</f>
        <v>#DIV/0!</v>
      </c>
      <c r="O119" s="59" t="e">
        <f>+(Summary!O23-Summary!N23)/Summary!N23</f>
        <v>#DIV/0!</v>
      </c>
      <c r="P119" s="59" t="e">
        <f>+(Summary!P23-Summary!O23)/Summary!O23</f>
        <v>#DIV/0!</v>
      </c>
      <c r="Q119" s="7"/>
    </row>
    <row r="120" spans="1:17" ht="14" thickBot="1">
      <c r="A120" s="5"/>
      <c r="B120" s="6" t="s">
        <v>818</v>
      </c>
      <c r="C120" s="6"/>
      <c r="D120" s="60" t="s">
        <v>816</v>
      </c>
      <c r="E120" s="6"/>
      <c r="F120" s="6"/>
      <c r="G120" s="6"/>
      <c r="H120" s="48" t="e">
        <f>IF(H119&lt;0,1,0)</f>
        <v>#DIV/0!</v>
      </c>
      <c r="I120" s="20" t="e">
        <f t="shared" ref="I120:P120" si="3">IF(I119&lt;0,1,0)</f>
        <v>#DIV/0!</v>
      </c>
      <c r="J120" s="20" t="e">
        <f t="shared" si="3"/>
        <v>#DIV/0!</v>
      </c>
      <c r="K120" s="20" t="e">
        <f t="shared" si="3"/>
        <v>#DIV/0!</v>
      </c>
      <c r="L120" s="20" t="e">
        <f t="shared" si="3"/>
        <v>#DIV/0!</v>
      </c>
      <c r="M120" s="20" t="e">
        <f t="shared" si="3"/>
        <v>#DIV/0!</v>
      </c>
      <c r="N120" s="20" t="e">
        <f t="shared" si="3"/>
        <v>#DIV/0!</v>
      </c>
      <c r="O120" s="20" t="e">
        <f t="shared" si="3"/>
        <v>#DIV/0!</v>
      </c>
      <c r="P120" s="21" t="e">
        <f t="shared" si="3"/>
        <v>#DIV/0!</v>
      </c>
      <c r="Q120" s="7"/>
    </row>
    <row r="121" spans="1:17">
      <c r="A121" s="5"/>
      <c r="B121" s="6"/>
      <c r="C121" s="6"/>
      <c r="D121" s="6"/>
      <c r="E121" s="6"/>
      <c r="F121" s="6"/>
      <c r="G121" s="6"/>
      <c r="H121" s="6"/>
      <c r="I121" s="6"/>
      <c r="J121" s="6"/>
      <c r="K121" s="6"/>
      <c r="L121" s="6"/>
      <c r="M121" s="6"/>
      <c r="N121" s="6"/>
      <c r="O121" s="6"/>
      <c r="P121" s="6"/>
      <c r="Q121" s="7"/>
    </row>
    <row r="122" spans="1:17">
      <c r="A122" s="5"/>
      <c r="B122" s="6" t="s">
        <v>817</v>
      </c>
      <c r="C122" s="6"/>
      <c r="D122" s="6"/>
      <c r="E122" s="6"/>
      <c r="F122" s="6"/>
      <c r="G122" s="6"/>
      <c r="H122" s="6"/>
      <c r="I122" s="6"/>
      <c r="J122" s="6"/>
      <c r="K122" s="6"/>
      <c r="L122" s="6"/>
      <c r="M122" s="6"/>
      <c r="N122" s="6"/>
      <c r="O122" s="6"/>
      <c r="P122" s="6"/>
      <c r="Q122" s="7"/>
    </row>
    <row r="123" spans="1:17">
      <c r="A123" s="5"/>
      <c r="B123" s="6"/>
      <c r="C123" s="6"/>
      <c r="D123" s="6"/>
      <c r="E123" s="6"/>
      <c r="F123" s="6"/>
      <c r="G123" s="6"/>
      <c r="H123" s="61" t="e">
        <f>1+H119</f>
        <v>#DIV/0!</v>
      </c>
      <c r="I123" s="61" t="e">
        <f>1+I119</f>
        <v>#DIV/0!</v>
      </c>
      <c r="J123" s="61" t="e">
        <f t="shared" ref="J123:P123" si="4">1+J119</f>
        <v>#DIV/0!</v>
      </c>
      <c r="K123" s="61" t="e">
        <f t="shared" si="4"/>
        <v>#DIV/0!</v>
      </c>
      <c r="L123" s="61" t="e">
        <f t="shared" si="4"/>
        <v>#DIV/0!</v>
      </c>
      <c r="M123" s="61" t="e">
        <f t="shared" si="4"/>
        <v>#DIV/0!</v>
      </c>
      <c r="N123" s="61" t="e">
        <f t="shared" si="4"/>
        <v>#DIV/0!</v>
      </c>
      <c r="O123" s="61" t="e">
        <f t="shared" si="4"/>
        <v>#DIV/0!</v>
      </c>
      <c r="P123" s="61" t="e">
        <f t="shared" si="4"/>
        <v>#DIV/0!</v>
      </c>
      <c r="Q123" s="7"/>
    </row>
    <row r="124" spans="1:17">
      <c r="A124" s="5"/>
      <c r="B124" s="6" t="s">
        <v>534</v>
      </c>
      <c r="C124" s="6"/>
      <c r="D124" s="6" t="s">
        <v>764</v>
      </c>
      <c r="E124" s="6"/>
      <c r="F124" s="6"/>
      <c r="G124" s="62">
        <v>1</v>
      </c>
      <c r="H124" s="62" t="e">
        <f>IF(H120=1,H123,1)</f>
        <v>#DIV/0!</v>
      </c>
      <c r="I124" s="62" t="e">
        <f>IF(I120=1,I123,1)</f>
        <v>#DIV/0!</v>
      </c>
      <c r="J124" s="62" t="e">
        <f t="shared" ref="J124:P124" si="5">IF(J120=1,J123,1)</f>
        <v>#DIV/0!</v>
      </c>
      <c r="K124" s="62" t="e">
        <f t="shared" si="5"/>
        <v>#DIV/0!</v>
      </c>
      <c r="L124" s="62" t="e">
        <f t="shared" si="5"/>
        <v>#DIV/0!</v>
      </c>
      <c r="M124" s="62" t="e">
        <f t="shared" si="5"/>
        <v>#DIV/0!</v>
      </c>
      <c r="N124" s="62" t="e">
        <f t="shared" si="5"/>
        <v>#DIV/0!</v>
      </c>
      <c r="O124" s="62" t="e">
        <f t="shared" si="5"/>
        <v>#DIV/0!</v>
      </c>
      <c r="P124" s="62" t="e">
        <f t="shared" si="5"/>
        <v>#DIV/0!</v>
      </c>
      <c r="Q124" s="7"/>
    </row>
    <row r="125" spans="1:17">
      <c r="A125" s="5"/>
      <c r="B125" s="6"/>
      <c r="C125" s="6"/>
      <c r="D125" s="6"/>
      <c r="E125" s="6"/>
      <c r="F125" s="6"/>
      <c r="G125" s="6"/>
      <c r="H125" s="66" t="s">
        <v>615</v>
      </c>
      <c r="I125" s="6"/>
      <c r="J125" s="64"/>
      <c r="K125" s="6" t="s">
        <v>784</v>
      </c>
      <c r="L125" s="6"/>
      <c r="M125" s="6"/>
      <c r="N125" s="6"/>
      <c r="O125" s="6"/>
      <c r="P125" s="6"/>
      <c r="Q125" s="7"/>
    </row>
    <row r="126" spans="1:17">
      <c r="A126" s="5"/>
      <c r="B126" s="6"/>
      <c r="C126" s="6"/>
      <c r="D126" s="6"/>
      <c r="E126" s="6"/>
      <c r="F126" s="6"/>
      <c r="G126" s="6"/>
      <c r="H126" s="64" t="s">
        <v>778</v>
      </c>
      <c r="I126" s="64" t="s">
        <v>778</v>
      </c>
      <c r="J126" s="64" t="s">
        <v>778</v>
      </c>
      <c r="K126" s="6"/>
      <c r="L126" s="6"/>
      <c r="M126" s="6"/>
      <c r="N126" s="6"/>
      <c r="O126" s="6"/>
      <c r="P126" s="6"/>
      <c r="Q126" s="7"/>
    </row>
    <row r="127" spans="1:17">
      <c r="A127" s="5"/>
      <c r="B127" s="6" t="s">
        <v>765</v>
      </c>
      <c r="C127" s="6"/>
      <c r="D127" s="6"/>
      <c r="E127" s="6"/>
      <c r="F127" s="6"/>
      <c r="G127" s="6"/>
      <c r="H127" s="64" t="s">
        <v>778</v>
      </c>
      <c r="I127" s="64" t="s">
        <v>778</v>
      </c>
      <c r="J127" s="64" t="s">
        <v>778</v>
      </c>
      <c r="K127" s="6"/>
      <c r="L127" s="6"/>
      <c r="M127" s="6"/>
      <c r="N127" s="6"/>
      <c r="O127" s="6"/>
      <c r="P127" s="6"/>
      <c r="Q127" s="7"/>
    </row>
    <row r="128" spans="1:17">
      <c r="A128" s="5"/>
      <c r="B128" s="6" t="s">
        <v>777</v>
      </c>
      <c r="C128" s="6"/>
      <c r="D128" s="6"/>
      <c r="E128" s="6"/>
      <c r="F128" s="6"/>
      <c r="G128" s="6"/>
      <c r="H128" s="64" t="s">
        <v>778</v>
      </c>
      <c r="I128" s="64" t="s">
        <v>778</v>
      </c>
      <c r="J128" s="64" t="s">
        <v>778</v>
      </c>
      <c r="K128" s="6"/>
      <c r="L128" s="6"/>
      <c r="M128" s="6"/>
      <c r="N128" s="6"/>
      <c r="O128" s="6"/>
      <c r="P128" s="6"/>
      <c r="Q128" s="7"/>
    </row>
    <row r="129" spans="1:17">
      <c r="A129" s="5"/>
      <c r="B129" s="6"/>
      <c r="C129" s="6"/>
      <c r="D129" s="38" t="s">
        <v>763</v>
      </c>
      <c r="E129" s="6"/>
      <c r="G129" s="6"/>
      <c r="H129" s="64" t="s">
        <v>778</v>
      </c>
      <c r="I129" s="64" t="s">
        <v>778</v>
      </c>
      <c r="J129" s="64" t="s">
        <v>778</v>
      </c>
      <c r="K129" s="6"/>
      <c r="L129" s="6"/>
      <c r="M129" s="6"/>
      <c r="N129" s="6"/>
      <c r="O129" s="6"/>
      <c r="P129" s="6"/>
      <c r="Q129" s="7"/>
    </row>
    <row r="130" spans="1:17">
      <c r="A130" s="5"/>
      <c r="B130" s="6"/>
      <c r="C130" s="6"/>
      <c r="D130" s="6" t="s">
        <v>754</v>
      </c>
      <c r="E130" s="6"/>
      <c r="F130" s="37">
        <v>2</v>
      </c>
      <c r="G130" s="37" t="s">
        <v>356</v>
      </c>
      <c r="H130" s="65" t="s">
        <v>783</v>
      </c>
      <c r="I130" s="62" t="e">
        <f>IF((1+(Summary!I$23-Summary!$G$23)/Summary!$G$23)&lt;1,(1+(Summary!I$23-Summary!$G$23)/Summary!$G$23),1)</f>
        <v>#DIV/0!</v>
      </c>
      <c r="J130" s="62" t="e">
        <f>IF((1+(Summary!J23-Summary!$G23)/Summary!$G23)&lt;1,(1+(Summary!J23-Summary!$G23)/Summary!$G23),1)</f>
        <v>#DIV/0!</v>
      </c>
      <c r="K130" s="62" t="e">
        <f>IF((1+(Summary!K23-Summary!$G23)/Summary!$G23)&lt;1,(1+(Summary!K23-Summary!$G23)/Summary!$G23),1)</f>
        <v>#DIV/0!</v>
      </c>
      <c r="L130" s="62" t="e">
        <f>IF((1+(Summary!L23-Summary!$G23)/Summary!$G23)&lt;1,(1+(Summary!L23-Summary!$G23)/Summary!$G23),1)</f>
        <v>#DIV/0!</v>
      </c>
      <c r="M130" s="62" t="e">
        <f>IF((1+(Summary!M23-Summary!$G23)/Summary!$G23)&lt;1,(1+(Summary!M23-Summary!$G23)/Summary!$G23),1)</f>
        <v>#DIV/0!</v>
      </c>
      <c r="N130" s="62" t="e">
        <f>IF((1+(Summary!N23-Summary!$G23)/Summary!$G23)&lt;1,(1+(Summary!N23-Summary!$G23)/Summary!$G23),1)</f>
        <v>#DIV/0!</v>
      </c>
      <c r="O130" s="62" t="e">
        <f>IF((1+(Summary!O23-Summary!$G23)/Summary!$G23)&lt;1,(1+(Summary!O23-Summary!$G23)/Summary!$G23),1)</f>
        <v>#DIV/0!</v>
      </c>
      <c r="P130" s="62" t="e">
        <f>IF((1+(Summary!P23-Summary!$G23)/Summary!$G23)&lt;1,(1+(Summary!P23-Summary!$G23)/Summary!$G23),1)</f>
        <v>#DIV/0!</v>
      </c>
      <c r="Q130" s="7"/>
    </row>
    <row r="131" spans="1:17">
      <c r="A131" s="5"/>
      <c r="B131" s="6"/>
      <c r="C131" s="6"/>
      <c r="D131" s="6"/>
      <c r="E131" s="6"/>
      <c r="F131" s="37">
        <v>3</v>
      </c>
      <c r="G131" s="37" t="s">
        <v>694</v>
      </c>
      <c r="H131" s="6"/>
      <c r="I131" s="65" t="s">
        <v>783</v>
      </c>
      <c r="J131" s="62" t="e">
        <f>IF((1+(Summary!J$23-Summary!$H$23)/Summary!$H$23)&lt;1,(1+(Summary!J$23-Summary!$H$23)/Summary!$H$23),1)</f>
        <v>#DIV/0!</v>
      </c>
      <c r="K131" s="62" t="e">
        <f>IF((1+(Summary!K$23-Summary!$H$23)/Summary!$H$23)&lt;1,(1+(Summary!K$23-Summary!$H$23)/Summary!$H$23),1)</f>
        <v>#DIV/0!</v>
      </c>
      <c r="L131" s="62" t="e">
        <f>IF((1+(Summary!L$23-Summary!$H$23)/Summary!$H$23)&lt;1,(1+(Summary!L$23-Summary!$H$23)/Summary!$H$23),1)</f>
        <v>#DIV/0!</v>
      </c>
      <c r="M131" s="62" t="e">
        <f>IF((1+(Summary!M$23-Summary!$H$23)/Summary!$H$23)&lt;1,(1+(Summary!M$23-Summary!$H$23)/Summary!$H$23),1)</f>
        <v>#DIV/0!</v>
      </c>
      <c r="N131" s="62" t="e">
        <f>IF((1+(Summary!N$23-Summary!$H$23)/Summary!$H$23)&lt;1,(1+(Summary!N$23-Summary!$H$23)/Summary!$H$23),1)</f>
        <v>#DIV/0!</v>
      </c>
      <c r="O131" s="62" t="e">
        <f>IF((1+(Summary!O$23-Summary!$H$23)/Summary!$H$23)&lt;1,(1+(Summary!O$23-Summary!$H$23)/Summary!$H$23),1)</f>
        <v>#DIV/0!</v>
      </c>
      <c r="P131" s="62" t="e">
        <f>IF((1+(Summary!P$23-Summary!$H$23)/Summary!$H$23)&lt;1,(1+(Summary!P$23-Summary!$H$23)/Summary!$H$23),1)</f>
        <v>#DIV/0!</v>
      </c>
      <c r="Q131" s="7"/>
    </row>
    <row r="132" spans="1:17">
      <c r="A132" s="5"/>
      <c r="B132" s="6"/>
      <c r="C132" s="6"/>
      <c r="D132" s="6"/>
      <c r="E132" s="6"/>
      <c r="F132" s="37">
        <v>4</v>
      </c>
      <c r="G132" s="37" t="s">
        <v>695</v>
      </c>
      <c r="H132" s="6"/>
      <c r="I132" s="6"/>
      <c r="J132" s="65" t="s">
        <v>783</v>
      </c>
      <c r="K132" s="62" t="e">
        <f>IF((1+(Summary!K$23-Summary!$I$23)/Summary!$I$23)&lt;1,(1+(Summary!K$23-Summary!$I$23)/Summary!$I$23),1)</f>
        <v>#DIV/0!</v>
      </c>
      <c r="L132" s="62" t="e">
        <f>IF((1+(Summary!L$23-Summary!$I$23)/Summary!$I$23)&lt;1,(1+(Summary!L$23-Summary!$I$23)/Summary!$I$23),1)</f>
        <v>#DIV/0!</v>
      </c>
      <c r="M132" s="62" t="e">
        <f>IF((1+(Summary!M$23-Summary!$I$23)/Summary!$I$23)&lt;1,(1+(Summary!M$23-Summary!$I$23)/Summary!$I$23),1)</f>
        <v>#DIV/0!</v>
      </c>
      <c r="N132" s="62" t="e">
        <f>IF((1+(Summary!N$23-Summary!$I$23)/Summary!$I$23)&lt;1,(1+(Summary!N$23-Summary!$I$23)/Summary!$I$23),1)</f>
        <v>#DIV/0!</v>
      </c>
      <c r="O132" s="62" t="e">
        <f>IF((1+(Summary!O$23-Summary!$I$23)/Summary!$I$23)&lt;1,(1+(Summary!O$23-Summary!$I$23)/Summary!$I$23),1)</f>
        <v>#DIV/0!</v>
      </c>
      <c r="P132" s="62" t="e">
        <f>IF((1+(Summary!P$23-Summary!$I$23)/Summary!$I$23)&lt;1,(1+(Summary!P$23-Summary!$I$23)/Summary!$I$23),1)</f>
        <v>#DIV/0!</v>
      </c>
      <c r="Q132" s="7"/>
    </row>
    <row r="133" spans="1:17">
      <c r="A133" s="5"/>
      <c r="B133" s="6"/>
      <c r="C133" s="6"/>
      <c r="D133" s="6"/>
      <c r="E133" s="6"/>
      <c r="F133" s="37">
        <v>5</v>
      </c>
      <c r="G133" s="37" t="s">
        <v>696</v>
      </c>
      <c r="H133" s="6"/>
      <c r="I133" s="6"/>
      <c r="J133" s="6"/>
      <c r="K133" s="6"/>
      <c r="L133" s="62" t="e">
        <f>IF((1+(Summary!L$23-Summary!$J$23)/Summary!$J$23)&lt;1,(1+(Summary!L$23-Summary!$J$23)/Summary!$J$23),1)</f>
        <v>#DIV/0!</v>
      </c>
      <c r="M133" s="62" t="e">
        <f>IF((1+(Summary!M$23-Summary!$J$23)/Summary!$J$23)&lt;1,(1+(Summary!M$23-Summary!$J$23)/Summary!$J$23),1)</f>
        <v>#DIV/0!</v>
      </c>
      <c r="N133" s="62" t="e">
        <f>IF((1+(Summary!N$23-Summary!$J$23)/Summary!$J$23)&lt;1,(1+(Summary!N$23-Summary!$J$23)/Summary!$J$23),1)</f>
        <v>#DIV/0!</v>
      </c>
      <c r="O133" s="62" t="e">
        <f>IF((1+(Summary!O$23-Summary!$J$23)/Summary!$J$23)&lt;1,(1+(Summary!O$23-Summary!$J$23)/Summary!$J$23),1)</f>
        <v>#DIV/0!</v>
      </c>
      <c r="P133" s="62" t="e">
        <f>IF((1+(Summary!P$23-Summary!$J$23)/Summary!$J$23)&lt;1,(1+(Summary!P$23-Summary!$J$23)/Summary!$J$23),1)</f>
        <v>#DIV/0!</v>
      </c>
      <c r="Q133" s="7"/>
    </row>
    <row r="134" spans="1:17">
      <c r="A134" s="5"/>
      <c r="B134" s="6"/>
      <c r="C134" s="6"/>
      <c r="D134" s="6"/>
      <c r="E134" s="6"/>
      <c r="F134" s="37">
        <v>6</v>
      </c>
      <c r="G134" s="37" t="s">
        <v>697</v>
      </c>
      <c r="H134" s="6"/>
      <c r="I134" s="6"/>
      <c r="J134" s="6"/>
      <c r="K134" s="6"/>
      <c r="L134" s="6"/>
      <c r="M134" s="62" t="e">
        <f>IF((1+(Summary!M$23-Summary!$K$23)/Summary!$K$23)&lt;1,(1+(Summary!M$23-Summary!$K$23)/Summary!$K$23),1)</f>
        <v>#DIV/0!</v>
      </c>
      <c r="N134" s="62" t="e">
        <f>IF((1+(Summary!N$23-Summary!$K$23)/Summary!$K$23)&lt;1,(1+(Summary!N$23-Summary!$K$23)/Summary!$K$23),1)</f>
        <v>#DIV/0!</v>
      </c>
      <c r="O134" s="62" t="e">
        <f>IF((1+(Summary!O$23-Summary!$K$23)/Summary!$K$23)&lt;1,(1+(Summary!O$23-Summary!$K$23)/Summary!$K$23),1)</f>
        <v>#DIV/0!</v>
      </c>
      <c r="P134" s="62" t="e">
        <f>IF((1+(Summary!P$23-Summary!$K$23)/Summary!$K$23)&lt;1,(1+(Summary!P$23-Summary!$K$23)/Summary!$K$23),1)</f>
        <v>#DIV/0!</v>
      </c>
      <c r="Q134" s="7"/>
    </row>
    <row r="135" spans="1:17">
      <c r="A135" s="5"/>
      <c r="B135" s="6"/>
      <c r="C135" s="6"/>
      <c r="D135" s="6"/>
      <c r="E135" s="6"/>
      <c r="F135" s="37">
        <v>7</v>
      </c>
      <c r="G135" s="37" t="s">
        <v>812</v>
      </c>
      <c r="H135" s="6"/>
      <c r="I135" s="6"/>
      <c r="J135" s="6"/>
      <c r="K135" s="6"/>
      <c r="L135" s="6"/>
      <c r="M135" s="6"/>
      <c r="N135" s="62" t="e">
        <f>IF((1+(Summary!N$23-Summary!$L$23)/Summary!$L$23)&lt;1,(1+(Summary!N$23-Summary!$L$23)/Summary!$L$23),1)</f>
        <v>#DIV/0!</v>
      </c>
      <c r="O135" s="62" t="e">
        <f>IF((1+(Summary!O$23-Summary!$L$23)/Summary!$L$23)&lt;1,(1+(Summary!O$23-Summary!$L$23)/Summary!$L$23),1)</f>
        <v>#DIV/0!</v>
      </c>
      <c r="P135" s="62" t="e">
        <f>IF((1+(Summary!P$23-Summary!$L$23)/Summary!$L$23)&lt;1,(1+(Summary!P$23-Summary!$L$23)/Summary!$L$23),1)</f>
        <v>#DIV/0!</v>
      </c>
      <c r="Q135" s="7"/>
    </row>
    <row r="136" spans="1:17">
      <c r="A136" s="5"/>
      <c r="B136" s="6"/>
      <c r="C136" s="6"/>
      <c r="D136" s="6"/>
      <c r="E136" s="6"/>
      <c r="F136" s="37">
        <v>8</v>
      </c>
      <c r="G136" s="37" t="s">
        <v>813</v>
      </c>
      <c r="H136" s="6"/>
      <c r="I136" s="6"/>
      <c r="J136" s="6"/>
      <c r="K136" s="6"/>
      <c r="L136" s="6"/>
      <c r="M136" s="6"/>
      <c r="N136" s="6"/>
      <c r="O136" s="62" t="e">
        <f>IF((1+(Summary!O$23-Summary!$M$23)/Summary!$M$23)&lt;1,(1+(Summary!O$23-Summary!$M$23)/Summary!$M$23),1)</f>
        <v>#DIV/0!</v>
      </c>
      <c r="P136" s="62" t="e">
        <f>IF((1+(Summary!P$23-Summary!$M$23)/Summary!$M$23)&lt;1,(1+(Summary!P$23-Summary!$M$23)/Summary!$M$23),1)</f>
        <v>#DIV/0!</v>
      </c>
      <c r="Q136" s="7"/>
    </row>
    <row r="137" spans="1:17">
      <c r="A137" s="5"/>
      <c r="B137" s="6"/>
      <c r="C137" s="6"/>
      <c r="D137" s="6"/>
      <c r="E137" s="6"/>
      <c r="F137" s="37">
        <v>9</v>
      </c>
      <c r="G137" s="37" t="s">
        <v>814</v>
      </c>
      <c r="H137" s="6"/>
      <c r="I137" s="6"/>
      <c r="J137" s="6"/>
      <c r="K137" s="6"/>
      <c r="L137" s="6"/>
      <c r="M137" s="6"/>
      <c r="N137" s="6"/>
      <c r="O137" s="6"/>
      <c r="P137" s="62" t="e">
        <f>IF((1+(Summary!P$23-Summary!$N$23)/Summary!$N$23)&lt;1,(1+(Summary!P$23-Summary!$N$23)/Summary!$N$23),1)</f>
        <v>#DIV/0!</v>
      </c>
      <c r="Q137" s="7"/>
    </row>
    <row r="138" spans="1:17">
      <c r="A138" s="5"/>
      <c r="B138" s="6"/>
      <c r="C138" s="6"/>
      <c r="D138" s="6"/>
      <c r="E138" s="6"/>
      <c r="F138" s="6"/>
      <c r="G138" s="6"/>
      <c r="H138" s="6"/>
      <c r="I138" s="6"/>
      <c r="J138" s="6"/>
      <c r="K138" s="6"/>
      <c r="L138" s="6"/>
      <c r="M138" s="6"/>
      <c r="N138" s="6"/>
      <c r="O138" s="6"/>
      <c r="P138" s="6"/>
      <c r="Q138" s="7"/>
    </row>
    <row r="139" spans="1:17">
      <c r="A139" s="5"/>
      <c r="B139" s="6"/>
      <c r="C139" s="6"/>
      <c r="D139" s="6"/>
      <c r="E139" s="6"/>
      <c r="F139" s="6"/>
      <c r="G139" s="6"/>
      <c r="H139" s="6"/>
      <c r="I139" s="6"/>
      <c r="J139" s="6"/>
      <c r="K139" s="6"/>
      <c r="L139" s="6"/>
      <c r="M139" s="6"/>
      <c r="N139" s="6"/>
      <c r="O139" s="6"/>
      <c r="P139" s="6"/>
      <c r="Q139" s="7"/>
    </row>
    <row r="140" spans="1:17">
      <c r="A140" s="8"/>
      <c r="B140" s="9"/>
      <c r="C140" s="9"/>
      <c r="D140" s="9"/>
      <c r="E140" s="9"/>
      <c r="F140" s="9"/>
      <c r="G140" s="9"/>
      <c r="H140" s="9"/>
      <c r="I140" s="9"/>
      <c r="J140" s="9"/>
      <c r="K140" s="9"/>
      <c r="L140" s="9"/>
      <c r="M140" s="9"/>
      <c r="N140" s="9"/>
      <c r="O140" s="9"/>
      <c r="P140" s="9"/>
      <c r="Q140" s="10"/>
    </row>
    <row r="141" spans="1:17">
      <c r="A141" s="2"/>
      <c r="B141" s="3"/>
      <c r="C141" s="3"/>
      <c r="D141" s="3"/>
      <c r="E141" s="3"/>
      <c r="F141" s="3"/>
      <c r="G141" s="3"/>
      <c r="H141" s="3"/>
      <c r="I141" s="3"/>
      <c r="J141" s="3"/>
      <c r="K141" s="3"/>
      <c r="L141" s="3"/>
      <c r="M141" s="3"/>
      <c r="N141" s="3"/>
      <c r="O141" s="3"/>
      <c r="P141" s="3"/>
      <c r="Q141" s="4"/>
    </row>
    <row r="142" spans="1:17">
      <c r="A142" s="5"/>
      <c r="B142" s="6"/>
      <c r="C142" s="6"/>
      <c r="D142" s="6"/>
      <c r="E142" s="6"/>
      <c r="F142" s="6"/>
      <c r="G142" s="6"/>
      <c r="H142" s="6"/>
      <c r="I142" s="6"/>
      <c r="J142" s="6"/>
      <c r="K142" s="6"/>
      <c r="L142" s="6"/>
      <c r="M142" s="6"/>
      <c r="N142" s="6"/>
      <c r="O142" s="6"/>
      <c r="P142" s="6"/>
      <c r="Q142" s="7"/>
    </row>
    <row r="143" spans="1:17">
      <c r="A143" s="49" t="s">
        <v>632</v>
      </c>
      <c r="B143" s="6"/>
      <c r="C143" s="6"/>
      <c r="D143" s="6"/>
      <c r="E143" s="6"/>
      <c r="F143" s="6"/>
      <c r="G143" s="6"/>
      <c r="H143" s="6"/>
      <c r="I143" s="6"/>
      <c r="J143" s="6"/>
      <c r="K143" s="6"/>
      <c r="L143" s="6"/>
      <c r="M143" s="6"/>
      <c r="N143" s="6"/>
      <c r="O143" s="6"/>
      <c r="P143" s="6"/>
      <c r="Q143" s="7"/>
    </row>
    <row r="144" spans="1:17">
      <c r="A144" s="5"/>
      <c r="B144" s="6"/>
      <c r="C144" s="6"/>
      <c r="D144" s="6"/>
      <c r="E144" s="6"/>
      <c r="F144" s="6"/>
      <c r="G144" s="6"/>
      <c r="H144" s="6"/>
      <c r="I144" s="6"/>
      <c r="J144" s="6"/>
      <c r="K144" s="6"/>
      <c r="L144" s="6"/>
      <c r="M144" s="6"/>
      <c r="N144" s="6"/>
      <c r="O144" s="6"/>
      <c r="P144" s="6"/>
      <c r="Q144" s="7"/>
    </row>
    <row r="145" spans="1:17">
      <c r="A145" s="50" t="s">
        <v>640</v>
      </c>
      <c r="B145" s="121"/>
      <c r="C145" s="121"/>
      <c r="D145" s="121"/>
      <c r="E145" s="121"/>
      <c r="F145" s="121"/>
      <c r="G145" s="124" t="s">
        <v>469</v>
      </c>
      <c r="H145" s="122" t="s">
        <v>650</v>
      </c>
      <c r="I145" s="124" t="s">
        <v>674</v>
      </c>
      <c r="J145" s="122" t="s">
        <v>651</v>
      </c>
      <c r="K145" s="6"/>
      <c r="L145" s="6"/>
      <c r="M145" s="6"/>
      <c r="N145" s="6"/>
      <c r="O145" s="6"/>
      <c r="P145" s="6"/>
      <c r="Q145" s="7"/>
    </row>
    <row r="146" spans="1:17">
      <c r="A146" s="5"/>
      <c r="B146" s="123" t="s">
        <v>772</v>
      </c>
      <c r="C146" s="114"/>
      <c r="D146" s="114"/>
      <c r="E146" s="114"/>
      <c r="F146" s="114"/>
      <c r="G146" s="114"/>
      <c r="H146" s="114"/>
      <c r="I146" s="114"/>
      <c r="J146" s="114"/>
      <c r="K146" s="6"/>
      <c r="L146" s="6"/>
      <c r="M146" s="6"/>
      <c r="N146" s="6"/>
      <c r="O146" s="6"/>
      <c r="P146" s="6"/>
      <c r="Q146" s="7"/>
    </row>
    <row r="147" spans="1:17">
      <c r="A147" s="39" t="s">
        <v>641</v>
      </c>
      <c r="B147" s="6"/>
      <c r="C147" s="6"/>
      <c r="D147" s="6"/>
      <c r="E147" s="6"/>
      <c r="F147" s="6"/>
      <c r="G147" s="6"/>
      <c r="H147" s="6"/>
      <c r="I147" s="6"/>
      <c r="J147" s="6"/>
      <c r="K147" s="6"/>
      <c r="L147" s="6"/>
      <c r="M147" s="6"/>
      <c r="N147" s="6"/>
      <c r="O147" s="6"/>
      <c r="P147" s="6"/>
      <c r="Q147" s="7"/>
    </row>
    <row r="148" spans="1:17">
      <c r="A148" s="52" t="s">
        <v>690</v>
      </c>
      <c r="B148" s="33"/>
      <c r="C148" s="33"/>
      <c r="D148" s="33"/>
      <c r="E148" s="33"/>
      <c r="F148" s="33"/>
      <c r="G148" s="33"/>
      <c r="H148" s="33"/>
      <c r="I148" s="33"/>
      <c r="J148" s="33"/>
      <c r="K148" s="6"/>
      <c r="L148" s="6"/>
      <c r="M148" s="6"/>
      <c r="N148" s="6"/>
      <c r="O148" s="6"/>
      <c r="P148" s="6"/>
      <c r="Q148" s="7"/>
    </row>
    <row r="149" spans="1:17">
      <c r="A149" s="5"/>
      <c r="B149" s="6"/>
      <c r="C149" s="6"/>
      <c r="D149" s="6"/>
      <c r="E149" s="6"/>
      <c r="F149" s="6"/>
      <c r="G149" s="6"/>
      <c r="H149" s="6"/>
      <c r="I149" s="6"/>
      <c r="J149" s="6"/>
      <c r="K149" s="6"/>
      <c r="L149" s="6"/>
      <c r="M149" s="6"/>
      <c r="N149" s="6"/>
      <c r="O149" s="6"/>
      <c r="P149" s="6"/>
      <c r="Q149" s="7"/>
    </row>
    <row r="150" spans="1:17">
      <c r="A150" s="8"/>
      <c r="B150" s="9"/>
      <c r="C150" s="9"/>
      <c r="D150" s="9"/>
      <c r="E150" s="9"/>
      <c r="F150" s="9"/>
      <c r="G150" s="9"/>
      <c r="H150" s="9"/>
      <c r="I150" s="9"/>
      <c r="J150" s="9"/>
      <c r="K150" s="9"/>
      <c r="L150" s="9"/>
      <c r="M150" s="9"/>
      <c r="N150" s="9"/>
      <c r="O150" s="9"/>
      <c r="P150" s="9"/>
      <c r="Q150" s="10"/>
    </row>
    <row r="152" spans="1:17">
      <c r="A152" s="11" t="s">
        <v>662</v>
      </c>
    </row>
    <row r="153" spans="1:17">
      <c r="A153" s="11"/>
      <c r="L153" t="s">
        <v>456</v>
      </c>
    </row>
    <row r="154" spans="1:17">
      <c r="A154" t="s">
        <v>470</v>
      </c>
      <c r="E154" s="70">
        <f>+Summary!G21</f>
        <v>0</v>
      </c>
      <c r="G154" s="45" t="s">
        <v>652</v>
      </c>
      <c r="H154" s="45"/>
      <c r="I154" s="45"/>
      <c r="J154" s="45"/>
    </row>
    <row r="155" spans="1:17">
      <c r="L155" t="s">
        <v>396</v>
      </c>
    </row>
    <row r="156" spans="1:17" ht="14" thickBot="1">
      <c r="A156" s="101" t="s">
        <v>397</v>
      </c>
    </row>
    <row r="157" spans="1:17" ht="14" thickBot="1">
      <c r="A157" t="s">
        <v>398</v>
      </c>
      <c r="E157" s="27" t="e">
        <f>IF(SUM(F89:F92)=0,F88,2)</f>
        <v>#DIV/0!</v>
      </c>
      <c r="F157" s="47" t="s">
        <v>399</v>
      </c>
      <c r="G157" s="100" t="s">
        <v>465</v>
      </c>
    </row>
    <row r="158" spans="1:17">
      <c r="E158" s="6"/>
      <c r="F158" s="29"/>
      <c r="G158" s="100"/>
    </row>
    <row r="159" spans="1:17">
      <c r="E159" s="6"/>
      <c r="F159" s="29"/>
      <c r="G159" s="100"/>
    </row>
    <row r="161" spans="1:15">
      <c r="A161" s="101" t="s">
        <v>320</v>
      </c>
    </row>
    <row r="162" spans="1:15">
      <c r="A162" t="s">
        <v>405</v>
      </c>
      <c r="E162" s="125"/>
      <c r="G162" s="45" t="s">
        <v>605</v>
      </c>
      <c r="H162" s="45"/>
      <c r="I162" s="45"/>
      <c r="J162" s="45"/>
      <c r="K162" s="45"/>
      <c r="L162" s="45"/>
      <c r="M162" s="45"/>
      <c r="N162" s="45"/>
    </row>
    <row r="163" spans="1:15">
      <c r="E163" s="120"/>
    </row>
    <row r="164" spans="1:15">
      <c r="A164" t="s">
        <v>471</v>
      </c>
      <c r="E164" s="126" t="e">
        <f>IF(E157=1,E67,MAX(G89:G92))</f>
        <v>#DIV/0!</v>
      </c>
      <c r="F164" t="s">
        <v>663</v>
      </c>
      <c r="G164" s="45" t="s">
        <v>842</v>
      </c>
      <c r="H164" s="45"/>
      <c r="I164" s="45"/>
      <c r="J164" s="45"/>
      <c r="K164" s="45"/>
      <c r="L164" s="45"/>
      <c r="M164" s="45"/>
    </row>
    <row r="165" spans="1:15">
      <c r="E165" s="120"/>
      <c r="G165" s="47" t="s">
        <v>429</v>
      </c>
      <c r="H165" s="47"/>
      <c r="I165" s="47"/>
      <c r="J165" s="47"/>
      <c r="K165" s="29"/>
    </row>
    <row r="166" spans="1:15">
      <c r="A166" t="s">
        <v>561</v>
      </c>
      <c r="E166" s="127" t="s">
        <v>353</v>
      </c>
      <c r="F166" t="s">
        <v>664</v>
      </c>
      <c r="G166" s="45" t="s">
        <v>603</v>
      </c>
      <c r="H166" s="45"/>
      <c r="I166" s="45"/>
      <c r="J166" s="45"/>
      <c r="K166" s="45"/>
      <c r="L166" s="45"/>
      <c r="M166" s="45"/>
      <c r="N166" s="45"/>
    </row>
    <row r="167" spans="1:15">
      <c r="E167" s="120"/>
      <c r="G167" s="47" t="s">
        <v>654</v>
      </c>
      <c r="H167" s="47"/>
      <c r="I167" s="47"/>
    </row>
    <row r="168" spans="1:15">
      <c r="A168" s="101" t="s">
        <v>586</v>
      </c>
      <c r="E168" s="120"/>
    </row>
    <row r="169" spans="1:15">
      <c r="A169" t="s">
        <v>487</v>
      </c>
      <c r="B169" t="s">
        <v>488</v>
      </c>
      <c r="C169" t="s">
        <v>633</v>
      </c>
      <c r="E169" s="127" t="e">
        <f>MAX(E110,E111,E112)</f>
        <v>#DIV/0!</v>
      </c>
      <c r="F169" t="s">
        <v>437</v>
      </c>
      <c r="G169" s="45" t="s">
        <v>692</v>
      </c>
      <c r="H169" s="45"/>
      <c r="I169" s="45"/>
      <c r="J169" s="45"/>
      <c r="K169" s="45"/>
      <c r="L169" s="45"/>
    </row>
    <row r="170" spans="1:15">
      <c r="E170" s="120"/>
      <c r="G170" s="100" t="s">
        <v>313</v>
      </c>
    </row>
    <row r="171" spans="1:15">
      <c r="A171" t="s">
        <v>458</v>
      </c>
      <c r="E171" s="125"/>
      <c r="G171" s="47" t="s">
        <v>350</v>
      </c>
      <c r="H171" s="47"/>
      <c r="J171" s="29"/>
      <c r="K171" s="29"/>
      <c r="L171" s="29"/>
      <c r="M171" s="29"/>
      <c r="N171" s="29"/>
      <c r="O171" s="29"/>
    </row>
    <row r="172" spans="1:15">
      <c r="E172" s="120"/>
      <c r="G172" s="45" t="s">
        <v>427</v>
      </c>
      <c r="H172" s="45"/>
      <c r="I172" s="45"/>
      <c r="J172" s="45"/>
      <c r="K172" s="45"/>
      <c r="L172" s="45"/>
      <c r="M172" s="45"/>
      <c r="N172" s="45"/>
      <c r="O172" s="45"/>
    </row>
    <row r="173" spans="1:15">
      <c r="A173" s="101" t="s">
        <v>502</v>
      </c>
      <c r="E173" s="120"/>
    </row>
    <row r="174" spans="1:15">
      <c r="A174" t="s">
        <v>770</v>
      </c>
      <c r="D174" t="s">
        <v>767</v>
      </c>
      <c r="E174" s="127"/>
      <c r="G174" s="45" t="s">
        <v>706</v>
      </c>
      <c r="H174" s="45"/>
      <c r="I174" s="45"/>
      <c r="J174" s="45"/>
      <c r="K174" s="45"/>
      <c r="L174" s="45"/>
      <c r="M174" s="45"/>
    </row>
    <row r="175" spans="1:15">
      <c r="A175" t="s">
        <v>740</v>
      </c>
      <c r="D175" t="s">
        <v>768</v>
      </c>
      <c r="E175" s="127"/>
      <c r="G175" s="45" t="s">
        <v>707</v>
      </c>
      <c r="H175" s="45"/>
      <c r="I175" s="45"/>
      <c r="J175" s="45"/>
      <c r="K175" s="45"/>
      <c r="L175" s="45"/>
      <c r="M175" s="45"/>
    </row>
    <row r="177" spans="1:16" ht="15">
      <c r="A177" t="s">
        <v>713</v>
      </c>
    </row>
    <row r="178" spans="1:16">
      <c r="B178" t="s">
        <v>666</v>
      </c>
      <c r="D178" t="s">
        <v>665</v>
      </c>
      <c r="P178" t="s">
        <v>554</v>
      </c>
    </row>
    <row r="180" spans="1:16" ht="15">
      <c r="B180" t="s">
        <v>483</v>
      </c>
      <c r="C180" t="s">
        <v>572</v>
      </c>
      <c r="E180" s="63">
        <f>+Summary!G25</f>
        <v>0</v>
      </c>
    </row>
    <row r="181" spans="1:16">
      <c r="C181" t="s">
        <v>573</v>
      </c>
      <c r="E181" s="63">
        <f>+Summary!H25</f>
        <v>0</v>
      </c>
    </row>
    <row r="182" spans="1:16">
      <c r="C182" t="s">
        <v>574</v>
      </c>
      <c r="E182" s="63">
        <f>+Summary!I25</f>
        <v>0</v>
      </c>
    </row>
    <row r="183" spans="1:16">
      <c r="C183" t="s">
        <v>485</v>
      </c>
      <c r="D183">
        <v>4</v>
      </c>
      <c r="E183" s="63">
        <f>+Summary!J25</f>
        <v>0</v>
      </c>
    </row>
    <row r="184" spans="1:16">
      <c r="C184" t="s">
        <v>569</v>
      </c>
      <c r="D184">
        <v>5</v>
      </c>
      <c r="E184" s="63">
        <f>+Summary!K25</f>
        <v>0</v>
      </c>
    </row>
    <row r="185" spans="1:16">
      <c r="C185" t="s">
        <v>570</v>
      </c>
      <c r="D185">
        <v>6</v>
      </c>
      <c r="E185" s="63">
        <f>+Summary!L25</f>
        <v>0</v>
      </c>
    </row>
    <row r="186" spans="1:16">
      <c r="C186" t="s">
        <v>481</v>
      </c>
      <c r="D186">
        <v>7</v>
      </c>
      <c r="E186" s="63">
        <f>+Summary!M25</f>
        <v>0</v>
      </c>
    </row>
    <row r="187" spans="1:16">
      <c r="C187" t="s">
        <v>480</v>
      </c>
      <c r="D187">
        <v>8</v>
      </c>
      <c r="E187" s="63">
        <f>+Summary!N25</f>
        <v>0</v>
      </c>
    </row>
    <row r="188" spans="1:16">
      <c r="C188" t="s">
        <v>479</v>
      </c>
      <c r="D188">
        <v>9</v>
      </c>
      <c r="E188" s="63">
        <f>+Summary!O25</f>
        <v>0</v>
      </c>
    </row>
    <row r="189" spans="1:16">
      <c r="C189" t="s">
        <v>494</v>
      </c>
      <c r="D189">
        <v>10</v>
      </c>
      <c r="E189" s="63">
        <f>+Summary!P25</f>
        <v>0</v>
      </c>
    </row>
    <row r="195" spans="1:10" ht="15">
      <c r="A195" t="s">
        <v>402</v>
      </c>
      <c r="D195" s="47"/>
      <c r="E195" s="47"/>
      <c r="G195" s="87"/>
      <c r="H195" s="87"/>
      <c r="I195" s="87"/>
      <c r="J195" s="87"/>
    </row>
    <row r="196" spans="1:10">
      <c r="B196" t="s">
        <v>403</v>
      </c>
      <c r="D196" s="47"/>
      <c r="E196" s="47"/>
      <c r="G196" s="86" t="s">
        <v>699</v>
      </c>
      <c r="H196" s="86"/>
      <c r="I196" s="86"/>
      <c r="J196" s="86"/>
    </row>
    <row r="197" spans="1:10">
      <c r="D197" s="47"/>
      <c r="E197" s="47"/>
      <c r="G197" s="87"/>
      <c r="H197" s="87"/>
      <c r="I197" s="87"/>
      <c r="J197" s="87"/>
    </row>
    <row r="198" spans="1:10" ht="15">
      <c r="B198" t="s">
        <v>484</v>
      </c>
      <c r="C198" t="s">
        <v>572</v>
      </c>
      <c r="D198">
        <v>1</v>
      </c>
      <c r="E198" s="85" t="e">
        <f t="shared" ref="E198:E207" si="6">+E$169*(1-0.013)^(D198-1)</f>
        <v>#DIV/0!</v>
      </c>
    </row>
    <row r="199" spans="1:10">
      <c r="C199" t="s">
        <v>573</v>
      </c>
      <c r="D199">
        <v>2</v>
      </c>
      <c r="E199" s="85" t="e">
        <f t="shared" si="6"/>
        <v>#DIV/0!</v>
      </c>
    </row>
    <row r="200" spans="1:10">
      <c r="C200" t="s">
        <v>574</v>
      </c>
      <c r="D200">
        <v>3</v>
      </c>
      <c r="E200" s="85" t="e">
        <f t="shared" si="6"/>
        <v>#DIV/0!</v>
      </c>
    </row>
    <row r="201" spans="1:10">
      <c r="C201" t="s">
        <v>485</v>
      </c>
      <c r="D201">
        <v>4</v>
      </c>
      <c r="E201" s="85" t="e">
        <f t="shared" si="6"/>
        <v>#DIV/0!</v>
      </c>
    </row>
    <row r="202" spans="1:10">
      <c r="C202" t="s">
        <v>569</v>
      </c>
      <c r="D202">
        <v>5</v>
      </c>
      <c r="E202" s="85" t="e">
        <f t="shared" si="6"/>
        <v>#DIV/0!</v>
      </c>
    </row>
    <row r="203" spans="1:10">
      <c r="C203" t="s">
        <v>570</v>
      </c>
      <c r="D203">
        <v>6</v>
      </c>
      <c r="E203" s="85" t="e">
        <f t="shared" si="6"/>
        <v>#DIV/0!</v>
      </c>
    </row>
    <row r="204" spans="1:10">
      <c r="C204" t="s">
        <v>481</v>
      </c>
      <c r="D204">
        <v>7</v>
      </c>
      <c r="E204" s="85" t="e">
        <f t="shared" si="6"/>
        <v>#DIV/0!</v>
      </c>
    </row>
    <row r="205" spans="1:10">
      <c r="C205" t="s">
        <v>480</v>
      </c>
      <c r="D205">
        <v>8</v>
      </c>
      <c r="E205" s="85" t="e">
        <f t="shared" si="6"/>
        <v>#DIV/0!</v>
      </c>
    </row>
    <row r="206" spans="1:10">
      <c r="C206" t="s">
        <v>479</v>
      </c>
      <c r="D206">
        <v>9</v>
      </c>
      <c r="E206" s="85" t="e">
        <f t="shared" si="6"/>
        <v>#DIV/0!</v>
      </c>
    </row>
    <row r="207" spans="1:10">
      <c r="C207" t="s">
        <v>494</v>
      </c>
      <c r="D207">
        <v>10</v>
      </c>
      <c r="E207" s="85" t="e">
        <f t="shared" si="6"/>
        <v>#DIV/0!</v>
      </c>
    </row>
    <row r="211" spans="1:12">
      <c r="A211" t="s">
        <v>482</v>
      </c>
      <c r="B211" t="s">
        <v>681</v>
      </c>
      <c r="E211" t="s">
        <v>827</v>
      </c>
    </row>
    <row r="212" spans="1:12">
      <c r="B212" t="s">
        <v>682</v>
      </c>
    </row>
    <row r="213" spans="1:12">
      <c r="A213" s="88" t="str">
        <f>+G145</f>
        <v>BOX</v>
      </c>
      <c r="B213" s="28" t="s">
        <v>683</v>
      </c>
      <c r="C213" s="28"/>
      <c r="D213" s="28"/>
      <c r="E213" s="28"/>
      <c r="F213" s="28"/>
      <c r="G213" s="28"/>
      <c r="H213" s="28"/>
      <c r="I213" s="28"/>
      <c r="J213" s="28"/>
      <c r="K213" s="28"/>
      <c r="L213" s="28"/>
    </row>
    <row r="214" spans="1:12" ht="15">
      <c r="B214" t="s">
        <v>571</v>
      </c>
      <c r="C214" t="s">
        <v>572</v>
      </c>
      <c r="E214" s="63">
        <f>+G345</f>
        <v>0</v>
      </c>
    </row>
    <row r="215" spans="1:12">
      <c r="C215" t="s">
        <v>573</v>
      </c>
      <c r="E215" s="63">
        <f>+H345</f>
        <v>0</v>
      </c>
    </row>
    <row r="216" spans="1:12">
      <c r="C216" t="s">
        <v>574</v>
      </c>
      <c r="E216" s="63">
        <f>+I345</f>
        <v>0</v>
      </c>
    </row>
    <row r="217" spans="1:12">
      <c r="C217" t="s">
        <v>485</v>
      </c>
      <c r="E217" s="63">
        <f>+J345</f>
        <v>0</v>
      </c>
    </row>
    <row r="218" spans="1:12">
      <c r="C218" t="s">
        <v>569</v>
      </c>
      <c r="E218" s="63">
        <f>+K345</f>
        <v>0</v>
      </c>
    </row>
    <row r="219" spans="1:12">
      <c r="C219" t="s">
        <v>570</v>
      </c>
      <c r="E219" s="63">
        <f>+L345</f>
        <v>0</v>
      </c>
    </row>
    <row r="220" spans="1:12">
      <c r="C220" t="s">
        <v>481</v>
      </c>
      <c r="E220" s="63">
        <f>+M345</f>
        <v>0</v>
      </c>
    </row>
    <row r="221" spans="1:12">
      <c r="C221" t="s">
        <v>480</v>
      </c>
      <c r="E221" s="63">
        <f>+N345</f>
        <v>0</v>
      </c>
    </row>
    <row r="222" spans="1:12">
      <c r="C222" t="s">
        <v>479</v>
      </c>
      <c r="E222" s="63">
        <f>+O345</f>
        <v>0</v>
      </c>
    </row>
    <row r="223" spans="1:12">
      <c r="C223" t="s">
        <v>494</v>
      </c>
      <c r="E223" s="63">
        <f>+P345</f>
        <v>0</v>
      </c>
    </row>
    <row r="226" spans="1:11">
      <c r="A226" t="s">
        <v>566</v>
      </c>
    </row>
    <row r="227" spans="1:11" ht="15">
      <c r="A227" s="68" t="s">
        <v>738</v>
      </c>
      <c r="B227" s="28"/>
      <c r="C227" s="28"/>
      <c r="D227" s="28"/>
      <c r="E227" s="28"/>
      <c r="F227" s="68"/>
      <c r="G227" s="28"/>
      <c r="H227" s="28"/>
      <c r="I227" s="28"/>
      <c r="J227" s="28"/>
      <c r="K227" s="28"/>
    </row>
    <row r="228" spans="1:11">
      <c r="A228" s="69" t="s">
        <v>808</v>
      </c>
      <c r="B228" s="28"/>
      <c r="C228" s="28"/>
      <c r="D228" s="28"/>
      <c r="E228" s="28"/>
      <c r="F228" s="68"/>
      <c r="G228" s="28"/>
      <c r="H228" s="28"/>
      <c r="I228" s="28"/>
      <c r="J228" s="28"/>
      <c r="K228" s="28"/>
    </row>
    <row r="229" spans="1:11">
      <c r="A229" s="69" t="s">
        <v>719</v>
      </c>
      <c r="B229" s="28"/>
      <c r="C229" s="28"/>
      <c r="D229" s="28"/>
      <c r="E229" s="28"/>
      <c r="F229" s="68"/>
      <c r="G229" s="28"/>
      <c r="H229" s="28"/>
      <c r="I229" s="28"/>
      <c r="J229" s="28"/>
      <c r="K229" s="28"/>
    </row>
    <row r="230" spans="1:11" ht="15">
      <c r="D230" s="71" t="s">
        <v>750</v>
      </c>
      <c r="E230" s="63"/>
      <c r="F230" s="46" t="s">
        <v>567</v>
      </c>
      <c r="G230" s="46" t="s">
        <v>689</v>
      </c>
    </row>
    <row r="231" spans="1:11">
      <c r="C231" t="s">
        <v>572</v>
      </c>
      <c r="D231" s="29"/>
      <c r="E231" s="128"/>
      <c r="F231" s="67">
        <v>1</v>
      </c>
      <c r="G231" t="s">
        <v>751</v>
      </c>
    </row>
    <row r="232" spans="1:11">
      <c r="C232" t="s">
        <v>573</v>
      </c>
      <c r="D232" s="29"/>
      <c r="E232" s="128"/>
      <c r="F232" s="67" t="e">
        <f>+H124</f>
        <v>#DIV/0!</v>
      </c>
      <c r="G232" t="s">
        <v>751</v>
      </c>
    </row>
    <row r="233" spans="1:11">
      <c r="C233" t="s">
        <v>574</v>
      </c>
      <c r="D233" s="29"/>
      <c r="E233" s="128"/>
      <c r="F233" s="67" t="e">
        <f>+I124</f>
        <v>#DIV/0!</v>
      </c>
      <c r="G233" t="s">
        <v>613</v>
      </c>
      <c r="I233">
        <v>113</v>
      </c>
    </row>
    <row r="234" spans="1:11">
      <c r="C234" t="s">
        <v>485</v>
      </c>
      <c r="D234" s="29"/>
      <c r="E234" s="128"/>
      <c r="F234" s="67" t="e">
        <f>+J124</f>
        <v>#DIV/0!</v>
      </c>
      <c r="G234" t="s">
        <v>613</v>
      </c>
      <c r="I234">
        <f>+I233+1</f>
        <v>114</v>
      </c>
    </row>
    <row r="235" spans="1:11">
      <c r="C235" t="s">
        <v>569</v>
      </c>
      <c r="D235" s="29"/>
      <c r="E235" s="128"/>
      <c r="F235" s="67" t="e">
        <f>+K124</f>
        <v>#DIV/0!</v>
      </c>
      <c r="G235" t="s">
        <v>613</v>
      </c>
      <c r="I235">
        <f t="shared" ref="I235:I240" si="7">+I234+1</f>
        <v>115</v>
      </c>
    </row>
    <row r="236" spans="1:11">
      <c r="C236" t="s">
        <v>570</v>
      </c>
      <c r="D236" s="29"/>
      <c r="E236" s="128"/>
      <c r="F236" s="67" t="e">
        <f>+L124</f>
        <v>#DIV/0!</v>
      </c>
      <c r="G236" t="s">
        <v>613</v>
      </c>
      <c r="I236">
        <f t="shared" si="7"/>
        <v>116</v>
      </c>
    </row>
    <row r="237" spans="1:11">
      <c r="C237" t="s">
        <v>481</v>
      </c>
      <c r="D237" s="29"/>
      <c r="E237" s="128"/>
      <c r="F237" s="67" t="e">
        <f>+M124</f>
        <v>#DIV/0!</v>
      </c>
      <c r="G237" t="s">
        <v>613</v>
      </c>
      <c r="I237">
        <f t="shared" si="7"/>
        <v>117</v>
      </c>
    </row>
    <row r="238" spans="1:11">
      <c r="C238" t="s">
        <v>480</v>
      </c>
      <c r="D238" s="29"/>
      <c r="E238" s="128"/>
      <c r="F238" s="67" t="e">
        <f>+N124</f>
        <v>#DIV/0!</v>
      </c>
      <c r="G238" t="s">
        <v>613</v>
      </c>
      <c r="I238">
        <f t="shared" si="7"/>
        <v>118</v>
      </c>
    </row>
    <row r="239" spans="1:11">
      <c r="C239" t="s">
        <v>479</v>
      </c>
      <c r="D239" s="29"/>
      <c r="E239" s="128"/>
      <c r="F239" s="67" t="e">
        <f>+O124</f>
        <v>#DIV/0!</v>
      </c>
      <c r="G239" t="s">
        <v>613</v>
      </c>
      <c r="I239">
        <f t="shared" si="7"/>
        <v>119</v>
      </c>
    </row>
    <row r="240" spans="1:11">
      <c r="C240" t="s">
        <v>494</v>
      </c>
      <c r="D240" s="29"/>
      <c r="E240" s="128"/>
      <c r="F240" s="67" t="e">
        <f>+P124</f>
        <v>#DIV/0!</v>
      </c>
      <c r="G240" t="s">
        <v>613</v>
      </c>
      <c r="I240">
        <f t="shared" si="7"/>
        <v>120</v>
      </c>
    </row>
    <row r="246" spans="1:5" ht="15">
      <c r="A246" t="s">
        <v>563</v>
      </c>
    </row>
    <row r="247" spans="1:5">
      <c r="B247" t="s">
        <v>565</v>
      </c>
    </row>
    <row r="249" spans="1:5" ht="15">
      <c r="B249" t="s">
        <v>564</v>
      </c>
      <c r="C249" t="s">
        <v>572</v>
      </c>
      <c r="E249" s="63" t="e">
        <f t="shared" ref="E249:E258" si="8">+(E198-E180-E214)*E231</f>
        <v>#DIV/0!</v>
      </c>
    </row>
    <row r="250" spans="1:5">
      <c r="C250" t="s">
        <v>573</v>
      </c>
      <c r="E250" s="84" t="e">
        <f t="shared" si="8"/>
        <v>#DIV/0!</v>
      </c>
    </row>
    <row r="251" spans="1:5">
      <c r="C251" t="s">
        <v>574</v>
      </c>
      <c r="E251" s="84" t="e">
        <f t="shared" si="8"/>
        <v>#DIV/0!</v>
      </c>
    </row>
    <row r="252" spans="1:5">
      <c r="C252" t="s">
        <v>485</v>
      </c>
      <c r="E252" s="84" t="e">
        <f t="shared" si="8"/>
        <v>#DIV/0!</v>
      </c>
    </row>
    <row r="253" spans="1:5">
      <c r="C253" t="s">
        <v>569</v>
      </c>
      <c r="E253" s="84" t="e">
        <f t="shared" si="8"/>
        <v>#DIV/0!</v>
      </c>
    </row>
    <row r="254" spans="1:5">
      <c r="C254" t="s">
        <v>570</v>
      </c>
      <c r="E254" s="84" t="e">
        <f t="shared" si="8"/>
        <v>#DIV/0!</v>
      </c>
    </row>
    <row r="255" spans="1:5">
      <c r="C255" t="s">
        <v>481</v>
      </c>
      <c r="E255" s="84" t="e">
        <f t="shared" si="8"/>
        <v>#DIV/0!</v>
      </c>
    </row>
    <row r="256" spans="1:5">
      <c r="C256" t="s">
        <v>480</v>
      </c>
      <c r="E256" s="84" t="e">
        <f t="shared" si="8"/>
        <v>#DIV/0!</v>
      </c>
    </row>
    <row r="257" spans="1:17">
      <c r="C257" t="s">
        <v>479</v>
      </c>
      <c r="E257" s="84" t="e">
        <f t="shared" si="8"/>
        <v>#DIV/0!</v>
      </c>
    </row>
    <row r="258" spans="1:17">
      <c r="C258" t="s">
        <v>494</v>
      </c>
      <c r="E258" s="84" t="e">
        <f t="shared" si="8"/>
        <v>#DIV/0!</v>
      </c>
    </row>
    <row r="261" spans="1:17">
      <c r="B261" s="12" t="s">
        <v>811</v>
      </c>
      <c r="E261" s="63" t="e">
        <f>SUM(E249:E258)</f>
        <v>#DIV/0!</v>
      </c>
    </row>
    <row r="265" spans="1:17">
      <c r="A265" s="2"/>
      <c r="B265" s="3"/>
      <c r="C265" s="3"/>
      <c r="D265" s="3"/>
      <c r="E265" s="3"/>
      <c r="F265" s="3"/>
      <c r="G265" s="3"/>
      <c r="H265" s="3"/>
      <c r="I265" s="3"/>
      <c r="J265" s="3"/>
      <c r="K265" s="3"/>
      <c r="L265" s="3"/>
      <c r="M265" s="3"/>
      <c r="N265" s="3"/>
      <c r="O265" s="3"/>
      <c r="P265" s="3"/>
      <c r="Q265" s="4"/>
    </row>
    <row r="266" spans="1:17">
      <c r="A266" s="12" t="s">
        <v>632</v>
      </c>
      <c r="B266" s="6"/>
      <c r="C266" s="6"/>
      <c r="D266" s="6"/>
      <c r="E266" s="6"/>
      <c r="F266" s="6"/>
      <c r="G266" s="6"/>
      <c r="H266" s="6"/>
      <c r="I266" s="6"/>
      <c r="J266" s="6"/>
      <c r="K266" s="6"/>
      <c r="L266" s="6"/>
      <c r="M266" s="6"/>
      <c r="N266" s="6"/>
      <c r="O266" s="6"/>
      <c r="P266" s="6"/>
      <c r="Q266" s="7"/>
    </row>
    <row r="267" spans="1:17">
      <c r="A267" s="50"/>
      <c r="B267" s="77" t="s">
        <v>686</v>
      </c>
      <c r="C267" s="33"/>
      <c r="D267" s="33"/>
      <c r="E267" s="33"/>
      <c r="F267" s="33"/>
      <c r="G267" s="78"/>
      <c r="H267" s="78"/>
      <c r="I267" s="78"/>
      <c r="J267" s="78"/>
      <c r="K267" s="33"/>
      <c r="L267" s="33"/>
      <c r="M267" s="33"/>
      <c r="N267" s="33"/>
      <c r="O267" s="6"/>
      <c r="P267" s="6"/>
      <c r="Q267" s="7"/>
    </row>
    <row r="268" spans="1:17">
      <c r="A268" s="5"/>
      <c r="B268" s="51"/>
      <c r="C268" s="6"/>
      <c r="D268" s="6"/>
      <c r="E268" s="6"/>
      <c r="F268" s="6"/>
      <c r="G268" s="6"/>
      <c r="H268" s="6"/>
      <c r="I268" s="6"/>
      <c r="J268" s="6"/>
      <c r="K268" s="6"/>
      <c r="L268" s="6"/>
      <c r="M268" s="6"/>
      <c r="N268" s="6"/>
      <c r="O268" s="6"/>
      <c r="P268" s="6"/>
      <c r="Q268" s="7"/>
    </row>
    <row r="269" spans="1:17">
      <c r="A269" s="39" t="s">
        <v>687</v>
      </c>
      <c r="B269" s="33"/>
      <c r="C269" s="33"/>
      <c r="D269" s="33"/>
      <c r="E269" s="6"/>
      <c r="F269" s="6"/>
      <c r="G269" s="6"/>
      <c r="H269" s="6"/>
      <c r="I269" s="6"/>
      <c r="J269" s="6"/>
      <c r="K269" s="6"/>
      <c r="L269" s="6"/>
      <c r="M269" s="6"/>
      <c r="N269" s="6"/>
      <c r="O269" s="6"/>
      <c r="P269" s="6"/>
      <c r="Q269" s="7"/>
    </row>
    <row r="270" spans="1:17">
      <c r="A270" s="52" t="s">
        <v>612</v>
      </c>
      <c r="B270" s="33"/>
      <c r="C270" s="33"/>
      <c r="D270" s="33"/>
      <c r="E270" s="33"/>
      <c r="F270" s="33"/>
      <c r="G270" s="33"/>
      <c r="H270" s="33"/>
      <c r="I270" s="33"/>
      <c r="J270" s="33"/>
      <c r="K270" s="6"/>
      <c r="L270" s="6"/>
      <c r="M270" s="6"/>
      <c r="N270" s="6"/>
      <c r="O270" s="6"/>
      <c r="P270" s="6"/>
      <c r="Q270" s="7"/>
    </row>
    <row r="271" spans="1:17">
      <c r="A271" s="52" t="s">
        <v>577</v>
      </c>
      <c r="B271" s="33"/>
      <c r="C271" s="33"/>
      <c r="D271" s="33"/>
      <c r="E271" s="33"/>
      <c r="F271" s="33"/>
      <c r="G271" s="33"/>
      <c r="H271" s="33"/>
      <c r="I271" s="33"/>
      <c r="J271" s="33"/>
      <c r="K271" s="6"/>
      <c r="L271" s="6"/>
      <c r="M271" s="6"/>
      <c r="N271" s="6"/>
      <c r="O271" s="6"/>
      <c r="P271" s="6"/>
      <c r="Q271" s="7"/>
    </row>
    <row r="272" spans="1:17">
      <c r="A272" s="52" t="s">
        <v>562</v>
      </c>
      <c r="B272" s="33"/>
      <c r="C272" s="33"/>
      <c r="D272" s="33"/>
      <c r="E272" s="33"/>
      <c r="F272" s="33"/>
      <c r="G272" s="33"/>
      <c r="H272" s="33"/>
      <c r="I272" s="33"/>
      <c r="J272" s="33"/>
      <c r="K272" s="6"/>
      <c r="L272" s="6"/>
      <c r="M272" s="6"/>
      <c r="N272" s="6"/>
      <c r="O272" s="6"/>
      <c r="P272" s="6"/>
      <c r="Q272" s="7"/>
    </row>
    <row r="273" spans="1:17">
      <c r="A273" s="5"/>
      <c r="B273" s="6"/>
      <c r="C273" s="6"/>
      <c r="D273" s="6"/>
      <c r="E273" s="6"/>
      <c r="F273" s="6"/>
      <c r="G273" s="6"/>
      <c r="H273" s="6"/>
      <c r="I273" s="6"/>
      <c r="J273" s="6"/>
      <c r="K273" s="6"/>
      <c r="L273" s="6"/>
      <c r="M273" s="6"/>
      <c r="N273" s="6"/>
      <c r="O273" s="6"/>
      <c r="P273" s="6"/>
      <c r="Q273" s="7"/>
    </row>
    <row r="274" spans="1:17">
      <c r="A274" s="5"/>
      <c r="B274" s="6"/>
      <c r="C274" s="6"/>
      <c r="D274" s="6"/>
      <c r="E274" s="6"/>
      <c r="F274" s="6"/>
      <c r="G274" s="36" t="s">
        <v>775</v>
      </c>
      <c r="H274" s="36" t="s">
        <v>703</v>
      </c>
      <c r="I274" s="36" t="s">
        <v>620</v>
      </c>
      <c r="J274" s="42" t="s">
        <v>621</v>
      </c>
      <c r="K274" s="42" t="s">
        <v>701</v>
      </c>
      <c r="L274" s="42" t="s">
        <v>702</v>
      </c>
      <c r="M274" s="42" t="s">
        <v>627</v>
      </c>
      <c r="N274" s="42" t="s">
        <v>628</v>
      </c>
      <c r="O274" s="42" t="s">
        <v>629</v>
      </c>
      <c r="P274" s="42" t="s">
        <v>776</v>
      </c>
      <c r="Q274" s="7"/>
    </row>
    <row r="275" spans="1:17" ht="15">
      <c r="A275" s="5"/>
      <c r="B275" s="53" t="s">
        <v>704</v>
      </c>
      <c r="C275" s="6"/>
      <c r="F275" s="6"/>
      <c r="G275" s="95">
        <f>+Summary!C381</f>
        <v>0</v>
      </c>
      <c r="H275" s="112">
        <f>+Summary!D381</f>
        <v>0</v>
      </c>
      <c r="I275" s="112">
        <f>+Summary!E381</f>
        <v>0</v>
      </c>
      <c r="J275" s="112">
        <f>+Summary!F381</f>
        <v>0</v>
      </c>
      <c r="K275" s="112">
        <f>+Summary!G381</f>
        <v>0</v>
      </c>
      <c r="L275" s="112">
        <f>+Summary!H381</f>
        <v>0</v>
      </c>
      <c r="M275" s="112">
        <f>+Summary!I381</f>
        <v>0</v>
      </c>
      <c r="N275" s="112">
        <f>+Summary!J381</f>
        <v>0</v>
      </c>
      <c r="O275" s="112">
        <f>+Summary!K381</f>
        <v>0</v>
      </c>
      <c r="P275" s="113">
        <f>+Summary!L381</f>
        <v>0</v>
      </c>
      <c r="Q275" s="7"/>
    </row>
    <row r="276" spans="1:17">
      <c r="A276" s="5"/>
      <c r="B276" s="54" t="s">
        <v>660</v>
      </c>
      <c r="C276" s="58" t="s">
        <v>746</v>
      </c>
      <c r="D276" s="57"/>
      <c r="E276" s="6"/>
      <c r="F276" s="6"/>
      <c r="G276" s="41"/>
      <c r="H276" s="41"/>
      <c r="I276" s="41"/>
      <c r="J276" s="41"/>
      <c r="K276" s="41"/>
      <c r="L276" s="41"/>
      <c r="M276" s="41"/>
      <c r="N276" s="41"/>
      <c r="O276" s="41"/>
      <c r="P276" s="41"/>
      <c r="Q276" s="7"/>
    </row>
    <row r="277" spans="1:17">
      <c r="A277" s="5"/>
      <c r="B277" s="54" t="s">
        <v>716</v>
      </c>
      <c r="C277" s="6"/>
      <c r="D277" s="6"/>
      <c r="E277" s="6"/>
      <c r="F277" s="6"/>
      <c r="G277" s="41"/>
      <c r="H277" s="41"/>
      <c r="I277" s="41"/>
      <c r="J277" s="41"/>
      <c r="K277" s="41"/>
      <c r="L277" s="41"/>
      <c r="M277" s="41"/>
      <c r="N277" s="41"/>
      <c r="O277" s="41"/>
      <c r="P277" s="41"/>
      <c r="Q277" s="7"/>
    </row>
    <row r="278" spans="1:17">
      <c r="A278" s="5"/>
      <c r="B278" s="53" t="s">
        <v>791</v>
      </c>
      <c r="C278" s="6"/>
      <c r="D278" s="6"/>
      <c r="E278" s="6"/>
      <c r="F278" s="6"/>
      <c r="G278" s="95">
        <f>+Summary!C385</f>
        <v>0</v>
      </c>
      <c r="H278" s="112">
        <f>+Summary!D385</f>
        <v>0</v>
      </c>
      <c r="I278" s="112">
        <f>+Summary!E385</f>
        <v>0</v>
      </c>
      <c r="J278" s="112">
        <f>+Summary!F385</f>
        <v>0</v>
      </c>
      <c r="K278" s="112">
        <f>+Summary!G385</f>
        <v>0</v>
      </c>
      <c r="L278" s="112">
        <f>+Summary!H385</f>
        <v>0</v>
      </c>
      <c r="M278" s="112">
        <f>+Summary!I385</f>
        <v>0</v>
      </c>
      <c r="N278" s="112">
        <f>+Summary!J385</f>
        <v>0</v>
      </c>
      <c r="O278" s="112">
        <f>+Summary!K385</f>
        <v>0</v>
      </c>
      <c r="P278" s="113">
        <f>+Summary!L385</f>
        <v>0</v>
      </c>
      <c r="Q278" s="7"/>
    </row>
    <row r="279" spans="1:17">
      <c r="A279" s="5"/>
      <c r="B279" s="54" t="s">
        <v>660</v>
      </c>
      <c r="C279" s="58" t="s">
        <v>790</v>
      </c>
      <c r="F279" s="6"/>
      <c r="G279" s="41"/>
      <c r="H279" s="41"/>
      <c r="I279" s="41"/>
      <c r="J279" s="41"/>
      <c r="K279" s="41"/>
      <c r="L279" s="41"/>
      <c r="M279" s="41"/>
      <c r="N279" s="41"/>
      <c r="O279" s="41"/>
      <c r="P279" s="41"/>
      <c r="Q279" s="55"/>
    </row>
    <row r="280" spans="1:17" ht="15">
      <c r="A280" s="5"/>
      <c r="B280" s="54"/>
      <c r="C280" s="732" t="s">
        <v>106</v>
      </c>
      <c r="F280" s="6"/>
      <c r="G280" s="41"/>
      <c r="H280" s="41"/>
      <c r="I280" s="41"/>
      <c r="J280" s="41"/>
      <c r="K280" s="41"/>
      <c r="L280" s="41"/>
      <c r="M280" s="41"/>
      <c r="N280" s="41"/>
      <c r="O280" s="41"/>
      <c r="P280" s="41"/>
      <c r="Q280" s="55"/>
    </row>
    <row r="281" spans="1:17">
      <c r="A281" s="5"/>
      <c r="B281" s="54"/>
      <c r="C281" s="58"/>
      <c r="F281" s="6"/>
      <c r="G281" s="41"/>
      <c r="H281" s="41"/>
      <c r="I281" s="41"/>
      <c r="J281" s="41"/>
      <c r="K281" s="41"/>
      <c r="L281" s="41"/>
      <c r="M281" s="41"/>
      <c r="N281" s="41"/>
      <c r="O281" s="41"/>
      <c r="P281" s="41"/>
      <c r="Q281" s="55"/>
    </row>
    <row r="282" spans="1:17">
      <c r="A282" s="5"/>
      <c r="B282" s="54"/>
      <c r="C282" s="58"/>
      <c r="D282" s="26"/>
      <c r="E282" s="97" t="s">
        <v>820</v>
      </c>
      <c r="F282" s="32"/>
      <c r="G282" s="96" t="s">
        <v>685</v>
      </c>
      <c r="H282" s="62"/>
      <c r="I282" s="41"/>
      <c r="J282" s="41"/>
      <c r="K282" s="41"/>
      <c r="L282" s="41"/>
      <c r="M282" s="41"/>
      <c r="N282" s="41"/>
      <c r="O282" s="41"/>
      <c r="P282" s="41"/>
      <c r="Q282" s="55"/>
    </row>
    <row r="283" spans="1:17">
      <c r="A283" s="5"/>
      <c r="B283" s="54"/>
      <c r="C283" s="58"/>
      <c r="D283" s="26"/>
      <c r="E283" s="97" t="s">
        <v>810</v>
      </c>
      <c r="F283" s="32"/>
      <c r="G283" s="96" t="s">
        <v>741</v>
      </c>
      <c r="H283" s="62"/>
      <c r="I283" s="41"/>
      <c r="J283" s="41"/>
      <c r="K283" s="41"/>
      <c r="L283" s="41"/>
      <c r="M283" s="41"/>
      <c r="N283" s="41"/>
      <c r="O283" s="41"/>
      <c r="P283" s="41"/>
      <c r="Q283" s="55"/>
    </row>
    <row r="284" spans="1:17">
      <c r="A284" s="30" t="s">
        <v>766</v>
      </c>
      <c r="B284" s="54"/>
      <c r="C284" s="6"/>
      <c r="D284" s="6"/>
      <c r="F284" s="6"/>
      <c r="G284" s="41"/>
      <c r="H284" s="41"/>
      <c r="I284" s="41"/>
      <c r="J284" s="41"/>
      <c r="K284" s="41"/>
      <c r="L284" s="41"/>
      <c r="M284" s="41"/>
      <c r="N284" s="41"/>
      <c r="O284" s="41"/>
      <c r="P284" s="41"/>
      <c r="Q284" s="55"/>
    </row>
    <row r="285" spans="1:17" ht="14" thickBot="1">
      <c r="A285" s="5"/>
      <c r="B285" s="6"/>
      <c r="C285" s="6"/>
      <c r="D285" s="6"/>
      <c r="E285" s="6"/>
      <c r="F285" s="37" t="s">
        <v>774</v>
      </c>
      <c r="G285" s="6"/>
      <c r="H285" s="6"/>
      <c r="I285" s="6"/>
      <c r="J285" s="6"/>
      <c r="K285" s="6"/>
      <c r="L285" s="6"/>
      <c r="M285" s="6"/>
      <c r="N285" s="6"/>
      <c r="O285" s="6"/>
      <c r="P285" s="6"/>
      <c r="Q285" s="7"/>
    </row>
    <row r="286" spans="1:17" ht="14" thickBot="1">
      <c r="A286" s="5" t="s">
        <v>639</v>
      </c>
      <c r="B286" s="6"/>
      <c r="C286" s="6"/>
      <c r="D286" s="41" t="s">
        <v>504</v>
      </c>
      <c r="E286" s="41"/>
      <c r="F286" s="129" t="e">
        <f>+Summary!#REF!</f>
        <v>#REF!</v>
      </c>
      <c r="G286" s="33" t="s">
        <v>693</v>
      </c>
      <c r="H286" s="33"/>
      <c r="I286" s="33"/>
      <c r="J286" s="33"/>
      <c r="K286" s="33"/>
      <c r="L286" s="33"/>
      <c r="M286" s="33"/>
      <c r="N286" s="33"/>
      <c r="O286" s="33"/>
      <c r="P286" s="33"/>
      <c r="Q286" s="94"/>
    </row>
    <row r="287" spans="1:17">
      <c r="A287" s="5"/>
      <c r="B287" s="6"/>
      <c r="C287" s="6"/>
      <c r="E287" t="s">
        <v>503</v>
      </c>
      <c r="F287" s="98" t="str">
        <f>+Summary!D44</f>
        <v>BOX</v>
      </c>
      <c r="G287" s="33" t="s">
        <v>806</v>
      </c>
      <c r="H287" s="33"/>
      <c r="I287" s="33"/>
      <c r="J287" s="33"/>
      <c r="K287" s="33"/>
      <c r="L287" s="33"/>
      <c r="M287" s="33"/>
      <c r="N287" s="33"/>
      <c r="O287" s="33"/>
      <c r="P287" s="33"/>
      <c r="Q287" s="94"/>
    </row>
    <row r="288" spans="1:17">
      <c r="A288" s="5"/>
      <c r="B288" s="6"/>
      <c r="C288" s="6"/>
      <c r="D288" s="6"/>
      <c r="E288" s="6"/>
      <c r="F288" s="6"/>
      <c r="G288" s="33" t="s">
        <v>807</v>
      </c>
      <c r="H288" s="33"/>
      <c r="I288" s="33"/>
      <c r="J288" s="33"/>
      <c r="K288" s="33"/>
      <c r="L288" s="33"/>
      <c r="M288" s="33"/>
      <c r="N288" s="33"/>
      <c r="O288" s="33"/>
      <c r="P288" s="33"/>
      <c r="Q288" s="94"/>
    </row>
    <row r="289" spans="1:17">
      <c r="A289" s="5"/>
      <c r="B289" s="6" t="s">
        <v>756</v>
      </c>
      <c r="C289" s="6"/>
      <c r="D289" s="6"/>
      <c r="E289" s="6"/>
      <c r="F289" s="6"/>
      <c r="G289" s="33" t="s">
        <v>509</v>
      </c>
      <c r="H289" s="33"/>
      <c r="I289" s="33"/>
      <c r="J289" s="33"/>
      <c r="K289" s="33"/>
      <c r="L289" s="33"/>
      <c r="M289" s="33"/>
      <c r="N289" s="33"/>
      <c r="O289" s="33"/>
      <c r="P289" s="33"/>
      <c r="Q289" s="94"/>
    </row>
    <row r="290" spans="1:17" ht="14" thickBot="1">
      <c r="A290" s="5"/>
      <c r="B290" s="6"/>
      <c r="C290" s="6"/>
      <c r="D290" s="6"/>
      <c r="E290" s="6"/>
      <c r="F290" s="6"/>
      <c r="G290" s="41"/>
      <c r="H290" s="41"/>
      <c r="I290" s="41"/>
      <c r="J290" s="41"/>
      <c r="K290" s="41"/>
      <c r="L290" s="41"/>
      <c r="M290" s="41"/>
      <c r="N290" s="41"/>
      <c r="O290" s="41"/>
      <c r="P290" s="41"/>
      <c r="Q290" s="55"/>
    </row>
    <row r="291" spans="1:17" ht="16" thickBot="1">
      <c r="A291" s="5"/>
      <c r="B291" s="6" t="s">
        <v>736</v>
      </c>
      <c r="C291" s="6"/>
      <c r="D291" s="6" t="s">
        <v>571</v>
      </c>
      <c r="E291" s="95" t="e">
        <f>IF(F286=1,0,FAIL)</f>
        <v>#REF!</v>
      </c>
      <c r="F291" s="90" t="s">
        <v>592</v>
      </c>
      <c r="G291" s="72" t="e">
        <f>IF($F286=1,0)</f>
        <v>#REF!</v>
      </c>
      <c r="H291" s="72" t="e">
        <f t="shared" ref="H291:P291" si="9">IF($F286=1,0)</f>
        <v>#REF!</v>
      </c>
      <c r="I291" s="72" t="e">
        <f t="shared" si="9"/>
        <v>#REF!</v>
      </c>
      <c r="J291" s="72" t="e">
        <f t="shared" si="9"/>
        <v>#REF!</v>
      </c>
      <c r="K291" s="72" t="e">
        <f t="shared" si="9"/>
        <v>#REF!</v>
      </c>
      <c r="L291" s="72" t="e">
        <f t="shared" si="9"/>
        <v>#REF!</v>
      </c>
      <c r="M291" s="72" t="e">
        <f t="shared" si="9"/>
        <v>#REF!</v>
      </c>
      <c r="N291" s="72" t="e">
        <f t="shared" si="9"/>
        <v>#REF!</v>
      </c>
      <c r="O291" s="72" t="e">
        <f t="shared" si="9"/>
        <v>#REF!</v>
      </c>
      <c r="P291" s="72" t="e">
        <f t="shared" si="9"/>
        <v>#REF!</v>
      </c>
      <c r="Q291" s="7"/>
    </row>
    <row r="292" spans="1:17">
      <c r="A292" s="5"/>
      <c r="B292" s="6"/>
      <c r="C292" s="6"/>
      <c r="D292" s="6"/>
      <c r="E292" s="41"/>
      <c r="F292" s="6"/>
      <c r="G292" s="6"/>
      <c r="H292" s="6"/>
      <c r="I292" s="6"/>
      <c r="J292" s="6"/>
      <c r="K292" s="6"/>
      <c r="L292" s="6"/>
      <c r="M292" s="6"/>
      <c r="N292" s="6"/>
      <c r="O292" s="6"/>
      <c r="P292" s="6"/>
      <c r="Q292" s="7"/>
    </row>
    <row r="293" spans="1:17">
      <c r="A293" s="5" t="s">
        <v>729</v>
      </c>
      <c r="B293" s="6"/>
      <c r="C293" s="6"/>
      <c r="D293" s="6"/>
      <c r="E293" s="6"/>
      <c r="F293" s="6"/>
      <c r="G293" s="6"/>
      <c r="H293" s="6"/>
      <c r="I293" s="6"/>
      <c r="J293" s="6"/>
      <c r="K293" s="6"/>
      <c r="L293" s="6"/>
      <c r="M293" s="6"/>
      <c r="N293" s="6"/>
      <c r="O293" s="6"/>
      <c r="P293" s="6"/>
      <c r="Q293" s="7"/>
    </row>
    <row r="294" spans="1:17" ht="14" thickBot="1">
      <c r="A294" s="5"/>
      <c r="B294" s="6" t="s">
        <v>773</v>
      </c>
      <c r="C294" s="6"/>
      <c r="E294" s="6"/>
      <c r="F294" s="41"/>
      <c r="G294" s="6" t="e">
        <f>(+E198-E180)*0.05</f>
        <v>#DIV/0!</v>
      </c>
      <c r="H294" s="6" t="e">
        <f>(+E199-E181)*0.05</f>
        <v>#DIV/0!</v>
      </c>
      <c r="I294" s="6" t="e">
        <f>(+E200-E182)*0.05</f>
        <v>#DIV/0!</v>
      </c>
      <c r="J294" s="6" t="e">
        <f>(+E201-E183)*0.05</f>
        <v>#DIV/0!</v>
      </c>
      <c r="K294" s="6" t="e">
        <f>(+E202-E184)*0.05</f>
        <v>#DIV/0!</v>
      </c>
      <c r="L294" s="6" t="e">
        <f>(+E203-E185)*0.05</f>
        <v>#DIV/0!</v>
      </c>
      <c r="M294" s="6" t="e">
        <f>(+E204-E186)*0.05</f>
        <v>#DIV/0!</v>
      </c>
      <c r="N294" s="6" t="e">
        <f>(+E205-E187)*0.05</f>
        <v>#DIV/0!</v>
      </c>
      <c r="O294" s="6" t="e">
        <f>(+E206-E188)*0.05</f>
        <v>#DIV/0!</v>
      </c>
      <c r="P294" s="6" t="e">
        <f>(+E207-E189)*0.05</f>
        <v>#DIV/0!</v>
      </c>
      <c r="Q294" s="7"/>
    </row>
    <row r="295" spans="1:17" ht="14" thickBot="1">
      <c r="A295" s="5"/>
      <c r="B295" s="6" t="s">
        <v>679</v>
      </c>
      <c r="C295" s="6"/>
      <c r="D295" s="6"/>
      <c r="E295" s="6"/>
      <c r="F295" s="129" t="s">
        <v>351</v>
      </c>
      <c r="G295" s="20" t="e">
        <f>IF(G275&lt;=G294,1,0)</f>
        <v>#DIV/0!</v>
      </c>
      <c r="H295" s="20" t="e">
        <f>IF(H275&lt;=H294,1,0)</f>
        <v>#DIV/0!</v>
      </c>
      <c r="I295" s="20" t="e">
        <f t="shared" ref="I295:P295" si="10">IF(I275&lt;=I294,1,0)</f>
        <v>#DIV/0!</v>
      </c>
      <c r="J295" s="20" t="e">
        <f t="shared" si="10"/>
        <v>#DIV/0!</v>
      </c>
      <c r="K295" s="20" t="e">
        <f t="shared" si="10"/>
        <v>#DIV/0!</v>
      </c>
      <c r="L295" s="20" t="e">
        <f t="shared" si="10"/>
        <v>#DIV/0!</v>
      </c>
      <c r="M295" s="20" t="e">
        <f t="shared" si="10"/>
        <v>#DIV/0!</v>
      </c>
      <c r="N295" s="20" t="e">
        <f t="shared" si="10"/>
        <v>#DIV/0!</v>
      </c>
      <c r="O295" s="20" t="e">
        <f t="shared" si="10"/>
        <v>#DIV/0!</v>
      </c>
      <c r="P295" s="21" t="e">
        <f t="shared" si="10"/>
        <v>#DIV/0!</v>
      </c>
      <c r="Q295" s="7"/>
    </row>
    <row r="296" spans="1:17">
      <c r="A296" s="5"/>
      <c r="B296" s="41" t="s">
        <v>504</v>
      </c>
      <c r="G296" s="6"/>
      <c r="H296" s="6"/>
      <c r="I296" s="6"/>
      <c r="J296" s="6"/>
      <c r="K296" s="6"/>
      <c r="L296" s="6"/>
      <c r="M296" s="6"/>
      <c r="N296" s="6"/>
      <c r="O296" s="6"/>
      <c r="P296" s="6"/>
      <c r="Q296" s="7"/>
    </row>
    <row r="297" spans="1:17" ht="14" thickBot="1">
      <c r="A297" s="5"/>
      <c r="B297" s="41"/>
      <c r="G297" s="6"/>
      <c r="H297" s="6"/>
      <c r="I297" s="6"/>
      <c r="J297" s="6"/>
      <c r="K297" s="6"/>
      <c r="L297" s="6"/>
      <c r="M297" s="6"/>
      <c r="N297" s="6"/>
      <c r="O297" s="6"/>
      <c r="P297" s="6"/>
      <c r="Q297" s="7"/>
    </row>
    <row r="298" spans="1:17" ht="16" thickBot="1">
      <c r="A298" s="5"/>
      <c r="B298" s="6" t="s">
        <v>736</v>
      </c>
      <c r="C298" s="6"/>
      <c r="D298" s="6" t="s">
        <v>571</v>
      </c>
      <c r="E298" s="70" t="e">
        <f>IF(F295=1,0,FAIL)</f>
        <v>#NAME?</v>
      </c>
      <c r="F298" s="90" t="s">
        <v>593</v>
      </c>
      <c r="G298" s="72" t="e">
        <f>IF(G295=1,0,FAIL)</f>
        <v>#DIV/0!</v>
      </c>
      <c r="H298" s="73" t="e">
        <f>IF(H295=1,0,FAIL)</f>
        <v>#DIV/0!</v>
      </c>
      <c r="I298" s="73" t="e">
        <f t="shared" ref="I298:P298" si="11">IF(I295=1,0,FAIL)</f>
        <v>#DIV/0!</v>
      </c>
      <c r="J298" s="73" t="e">
        <f t="shared" si="11"/>
        <v>#DIV/0!</v>
      </c>
      <c r="K298" s="73" t="e">
        <f t="shared" si="11"/>
        <v>#DIV/0!</v>
      </c>
      <c r="L298" s="73" t="e">
        <f t="shared" si="11"/>
        <v>#DIV/0!</v>
      </c>
      <c r="M298" s="73" t="e">
        <f t="shared" si="11"/>
        <v>#DIV/0!</v>
      </c>
      <c r="N298" s="73" t="e">
        <f t="shared" si="11"/>
        <v>#DIV/0!</v>
      </c>
      <c r="O298" s="73" t="e">
        <f t="shared" si="11"/>
        <v>#DIV/0!</v>
      </c>
      <c r="P298" s="74" t="e">
        <f t="shared" si="11"/>
        <v>#DIV/0!</v>
      </c>
      <c r="Q298" s="7"/>
    </row>
    <row r="299" spans="1:17">
      <c r="A299" s="5"/>
      <c r="F299" s="6"/>
      <c r="G299" s="6"/>
      <c r="H299" s="6"/>
      <c r="I299" s="6"/>
      <c r="J299" s="6"/>
      <c r="K299" s="6"/>
      <c r="L299" s="6"/>
      <c r="M299" s="6"/>
      <c r="N299" s="6"/>
      <c r="O299" s="6"/>
      <c r="P299" s="6"/>
      <c r="Q299" s="7"/>
    </row>
    <row r="300" spans="1:17">
      <c r="A300" s="5"/>
      <c r="B300" s="6"/>
      <c r="C300" s="6"/>
      <c r="D300" s="6"/>
      <c r="E300" s="41"/>
      <c r="F300" s="6"/>
      <c r="G300" s="6"/>
      <c r="H300" s="6"/>
      <c r="I300" s="6"/>
      <c r="J300" s="6"/>
      <c r="K300" s="6"/>
      <c r="L300" s="6"/>
      <c r="M300" s="6"/>
      <c r="N300" s="6"/>
      <c r="O300" s="6"/>
      <c r="P300" s="6"/>
      <c r="Q300" s="7"/>
    </row>
    <row r="301" spans="1:17">
      <c r="A301" s="49" t="s">
        <v>709</v>
      </c>
      <c r="B301" s="6"/>
      <c r="C301" s="6"/>
      <c r="D301" s="6"/>
      <c r="E301" s="41"/>
      <c r="F301" s="6"/>
      <c r="G301" s="6"/>
      <c r="H301" s="6"/>
      <c r="I301" s="6"/>
      <c r="J301" s="6"/>
      <c r="K301" s="6"/>
      <c r="L301" s="6"/>
      <c r="M301" s="6"/>
      <c r="N301" s="6"/>
      <c r="O301" s="6"/>
      <c r="P301" s="6"/>
      <c r="Q301" s="7"/>
    </row>
    <row r="302" spans="1:17">
      <c r="A302" s="5"/>
      <c r="B302" s="6"/>
      <c r="C302" s="6"/>
      <c r="D302" s="6"/>
      <c r="E302" s="6"/>
      <c r="F302" s="6"/>
      <c r="G302" s="6"/>
      <c r="H302" s="6"/>
      <c r="I302" s="6"/>
      <c r="J302" s="6"/>
      <c r="K302" s="6"/>
      <c r="L302" s="6"/>
      <c r="M302" s="6"/>
      <c r="N302" s="6"/>
      <c r="O302" s="6"/>
      <c r="P302" s="6"/>
      <c r="Q302" s="7"/>
    </row>
    <row r="303" spans="1:17" ht="14" thickBot="1">
      <c r="A303" s="5" t="s">
        <v>705</v>
      </c>
      <c r="B303" s="6"/>
      <c r="C303" s="6"/>
      <c r="D303" s="6"/>
      <c r="E303" s="6"/>
      <c r="F303" s="6"/>
      <c r="G303" s="6">
        <f>+G275</f>
        <v>0</v>
      </c>
      <c r="H303" s="6">
        <f>+G303+H275</f>
        <v>0</v>
      </c>
      <c r="I303" s="6">
        <f t="shared" ref="I303:O303" si="12">+H303+I275</f>
        <v>0</v>
      </c>
      <c r="J303" s="6">
        <f t="shared" si="12"/>
        <v>0</v>
      </c>
      <c r="K303" s="6">
        <f t="shared" si="12"/>
        <v>0</v>
      </c>
      <c r="L303" s="6">
        <f>+K303+L275</f>
        <v>0</v>
      </c>
      <c r="M303" s="6">
        <f t="shared" si="12"/>
        <v>0</v>
      </c>
      <c r="N303" s="6">
        <f t="shared" si="12"/>
        <v>0</v>
      </c>
      <c r="O303" s="6">
        <f t="shared" si="12"/>
        <v>0</v>
      </c>
      <c r="P303" s="6">
        <f>+O303+P275</f>
        <v>0</v>
      </c>
      <c r="Q303" s="7"/>
    </row>
    <row r="304" spans="1:17" ht="14" thickBot="1">
      <c r="A304" s="5"/>
      <c r="B304" s="6" t="s">
        <v>634</v>
      </c>
      <c r="D304" s="6"/>
      <c r="E304" s="6"/>
      <c r="F304" s="6"/>
      <c r="G304" s="48">
        <f t="shared" ref="G304:P304" si="13">IF(G303&lt;=$E$307,1,FAIL)</f>
        <v>1</v>
      </c>
      <c r="H304" s="48">
        <f t="shared" si="13"/>
        <v>1</v>
      </c>
      <c r="I304" s="48">
        <f t="shared" si="13"/>
        <v>1</v>
      </c>
      <c r="J304" s="48">
        <f t="shared" si="13"/>
        <v>1</v>
      </c>
      <c r="K304" s="48">
        <f t="shared" si="13"/>
        <v>1</v>
      </c>
      <c r="L304" s="48">
        <f t="shared" si="13"/>
        <v>1</v>
      </c>
      <c r="M304" s="48">
        <f t="shared" si="13"/>
        <v>1</v>
      </c>
      <c r="N304" s="48">
        <f t="shared" si="13"/>
        <v>1</v>
      </c>
      <c r="O304" s="48">
        <f t="shared" si="13"/>
        <v>1</v>
      </c>
      <c r="P304" s="48">
        <f t="shared" si="13"/>
        <v>1</v>
      </c>
      <c r="Q304" s="7"/>
    </row>
    <row r="305" spans="1:17">
      <c r="A305" s="5"/>
      <c r="B305" s="6"/>
      <c r="C305" s="6"/>
      <c r="D305" s="6"/>
      <c r="E305" s="6"/>
      <c r="F305" s="6"/>
      <c r="G305" s="6"/>
      <c r="H305" s="6"/>
      <c r="I305" s="6"/>
      <c r="J305" s="6"/>
      <c r="K305" s="6"/>
      <c r="L305" s="6"/>
      <c r="M305" s="6"/>
      <c r="N305" s="6"/>
      <c r="O305" s="6"/>
      <c r="P305" s="6"/>
      <c r="Q305" s="7"/>
    </row>
    <row r="306" spans="1:17">
      <c r="A306" s="5"/>
      <c r="B306" s="6"/>
      <c r="C306" s="6"/>
      <c r="D306" s="6"/>
      <c r="E306" s="6"/>
      <c r="F306" s="6"/>
      <c r="G306" s="6"/>
      <c r="H306" s="6"/>
      <c r="I306" s="6"/>
      <c r="J306" s="6"/>
      <c r="K306" s="6"/>
      <c r="L306" s="6"/>
      <c r="M306" s="6"/>
      <c r="N306" s="6"/>
      <c r="O306" s="6"/>
      <c r="P306" s="6"/>
      <c r="Q306" s="7"/>
    </row>
    <row r="307" spans="1:17">
      <c r="A307" s="5"/>
      <c r="B307" s="6" t="s">
        <v>680</v>
      </c>
      <c r="C307" s="6"/>
      <c r="D307" s="6" t="s">
        <v>604</v>
      </c>
      <c r="E307" s="6" t="str">
        <f>+Summary!B402</f>
        <v>Per Eq 16:</v>
      </c>
      <c r="F307" s="6"/>
      <c r="G307" s="6" t="s">
        <v>710</v>
      </c>
      <c r="H307" s="6"/>
      <c r="I307" s="6"/>
      <c r="J307" s="6"/>
      <c r="K307" s="6"/>
      <c r="L307" s="6"/>
      <c r="M307" s="6"/>
      <c r="N307" s="6"/>
      <c r="O307" s="6"/>
      <c r="P307" s="6"/>
      <c r="Q307" s="7"/>
    </row>
    <row r="308" spans="1:17" ht="14" thickBot="1">
      <c r="A308" s="5"/>
      <c r="B308" s="6"/>
      <c r="C308" s="6"/>
      <c r="F308" s="6"/>
      <c r="G308" s="6">
        <f>+G303</f>
        <v>0</v>
      </c>
      <c r="H308" s="6">
        <f>+G308+H303</f>
        <v>0</v>
      </c>
      <c r="I308" s="6">
        <f t="shared" ref="I308:P308" si="14">+H308+I303</f>
        <v>0</v>
      </c>
      <c r="J308" s="6">
        <f>+I308+J303</f>
        <v>0</v>
      </c>
      <c r="K308" s="6">
        <f t="shared" si="14"/>
        <v>0</v>
      </c>
      <c r="L308" s="6">
        <f t="shared" si="14"/>
        <v>0</v>
      </c>
      <c r="M308" s="6">
        <f t="shared" si="14"/>
        <v>0</v>
      </c>
      <c r="N308" s="6">
        <f t="shared" si="14"/>
        <v>0</v>
      </c>
      <c r="O308" s="6">
        <f t="shared" si="14"/>
        <v>0</v>
      </c>
      <c r="P308" s="6">
        <f t="shared" si="14"/>
        <v>0</v>
      </c>
      <c r="Q308" s="7"/>
    </row>
    <row r="309" spans="1:17" ht="14" thickBot="1">
      <c r="A309" s="5"/>
      <c r="B309" s="6" t="s">
        <v>809</v>
      </c>
      <c r="C309" s="6"/>
      <c r="D309" s="6"/>
      <c r="E309" s="6"/>
      <c r="F309" s="129" t="s">
        <v>351</v>
      </c>
      <c r="G309" s="48">
        <f>IF(G308&lt;=$E$307,1)</f>
        <v>1</v>
      </c>
      <c r="H309" s="48">
        <f>IF(H308&lt;=$E$307,1)</f>
        <v>1</v>
      </c>
      <c r="I309" s="48">
        <f t="shared" ref="I309:P309" si="15">IF(I308&lt;=$E$307,1)</f>
        <v>1</v>
      </c>
      <c r="J309" s="48">
        <f t="shared" si="15"/>
        <v>1</v>
      </c>
      <c r="K309" s="48">
        <f t="shared" si="15"/>
        <v>1</v>
      </c>
      <c r="L309" s="48">
        <f t="shared" si="15"/>
        <v>1</v>
      </c>
      <c r="M309" s="48">
        <f t="shared" si="15"/>
        <v>1</v>
      </c>
      <c r="N309" s="48">
        <f t="shared" si="15"/>
        <v>1</v>
      </c>
      <c r="O309" s="48">
        <f t="shared" si="15"/>
        <v>1</v>
      </c>
      <c r="P309" s="48">
        <f t="shared" si="15"/>
        <v>1</v>
      </c>
      <c r="Q309" s="7"/>
    </row>
    <row r="310" spans="1:17" ht="14" thickBot="1">
      <c r="A310" s="5"/>
      <c r="B310" s="6"/>
      <c r="C310" s="6"/>
      <c r="D310" s="6"/>
      <c r="E310" s="6"/>
      <c r="F310" s="6"/>
      <c r="G310" s="6"/>
      <c r="H310" s="6"/>
      <c r="I310" s="6"/>
      <c r="J310" s="6"/>
      <c r="K310" s="6"/>
      <c r="L310" s="6"/>
      <c r="M310" s="6"/>
      <c r="N310" s="6"/>
      <c r="O310" s="6"/>
      <c r="P310" s="6"/>
      <c r="Q310" s="7"/>
    </row>
    <row r="311" spans="1:17" ht="16" thickBot="1">
      <c r="A311" s="5"/>
      <c r="B311" s="6" t="s">
        <v>736</v>
      </c>
      <c r="C311" s="6"/>
      <c r="D311" s="6" t="s">
        <v>571</v>
      </c>
      <c r="E311" s="95" t="e">
        <f>IF(F309=1,0,FAIL)</f>
        <v>#NAME?</v>
      </c>
      <c r="F311" s="99" t="s">
        <v>507</v>
      </c>
      <c r="G311" s="89">
        <f>IF(G309=1,0)</f>
        <v>0</v>
      </c>
      <c r="H311" s="89">
        <f>IF(H309=1,0)</f>
        <v>0</v>
      </c>
      <c r="I311" s="89">
        <f t="shared" ref="I311:P311" si="16">IF(I309=1,0)</f>
        <v>0</v>
      </c>
      <c r="J311" s="89">
        <f t="shared" si="16"/>
        <v>0</v>
      </c>
      <c r="K311" s="89">
        <f t="shared" si="16"/>
        <v>0</v>
      </c>
      <c r="L311" s="89">
        <f t="shared" si="16"/>
        <v>0</v>
      </c>
      <c r="M311" s="89">
        <f t="shared" si="16"/>
        <v>0</v>
      </c>
      <c r="N311" s="89">
        <f t="shared" si="16"/>
        <v>0</v>
      </c>
      <c r="O311" s="89">
        <f t="shared" si="16"/>
        <v>0</v>
      </c>
      <c r="P311" s="89">
        <f t="shared" si="16"/>
        <v>0</v>
      </c>
      <c r="Q311" s="7"/>
    </row>
    <row r="312" spans="1:17">
      <c r="A312" s="5"/>
      <c r="B312" s="6"/>
      <c r="C312" s="6"/>
      <c r="D312" s="6"/>
      <c r="E312" s="6"/>
      <c r="F312" s="6"/>
      <c r="G312" s="6"/>
      <c r="H312" s="6"/>
      <c r="I312" s="6"/>
      <c r="J312" s="6"/>
      <c r="K312" s="6"/>
      <c r="L312" s="6"/>
      <c r="M312" s="6"/>
      <c r="N312" s="6"/>
      <c r="O312" s="6"/>
      <c r="P312" s="6"/>
      <c r="Q312" s="7"/>
    </row>
    <row r="313" spans="1:17">
      <c r="A313" s="5" t="s">
        <v>678</v>
      </c>
      <c r="B313" s="6"/>
      <c r="C313" s="6"/>
      <c r="D313" s="6"/>
      <c r="E313" s="6"/>
      <c r="F313" s="6"/>
      <c r="Q313" s="7"/>
    </row>
    <row r="314" spans="1:17">
      <c r="A314" s="5"/>
      <c r="B314" s="6"/>
      <c r="C314" s="6"/>
      <c r="D314" s="6"/>
      <c r="E314" s="6"/>
      <c r="F314" s="6"/>
      <c r="G314" s="6"/>
      <c r="H314" s="6"/>
      <c r="I314" s="6"/>
      <c r="J314" s="6"/>
      <c r="K314" s="6"/>
      <c r="L314" s="6"/>
      <c r="M314" s="6"/>
      <c r="N314" s="6"/>
      <c r="O314" s="6"/>
      <c r="P314" s="6"/>
      <c r="Q314" s="7"/>
    </row>
    <row r="315" spans="1:17" ht="18" thickBot="1">
      <c r="A315" s="5"/>
      <c r="B315" s="56" t="s">
        <v>727</v>
      </c>
      <c r="C315" s="6"/>
      <c r="D315" s="6"/>
      <c r="E315" s="6"/>
      <c r="G315" s="6"/>
      <c r="H315" s="6"/>
      <c r="I315" s="6"/>
      <c r="J315" s="6"/>
      <c r="K315" s="6"/>
      <c r="L315" s="6"/>
      <c r="M315" s="6"/>
      <c r="N315" s="6"/>
      <c r="O315" s="6"/>
      <c r="P315" s="6"/>
      <c r="Q315" s="7"/>
    </row>
    <row r="316" spans="1:17" ht="16" thickBot="1">
      <c r="A316" s="5"/>
      <c r="B316" s="6"/>
      <c r="C316" s="6"/>
      <c r="D316" s="6" t="s">
        <v>571</v>
      </c>
      <c r="E316" s="127"/>
      <c r="F316" s="99" t="s">
        <v>599</v>
      </c>
      <c r="G316" s="75">
        <f>G275</f>
        <v>0</v>
      </c>
      <c r="H316" s="75">
        <f t="shared" ref="H316:P316" si="17">H275</f>
        <v>0</v>
      </c>
      <c r="I316" s="75">
        <f t="shared" si="17"/>
        <v>0</v>
      </c>
      <c r="J316" s="75">
        <f t="shared" si="17"/>
        <v>0</v>
      </c>
      <c r="K316" s="75">
        <f t="shared" si="17"/>
        <v>0</v>
      </c>
      <c r="L316" s="75">
        <f t="shared" si="17"/>
        <v>0</v>
      </c>
      <c r="M316" s="75">
        <f t="shared" si="17"/>
        <v>0</v>
      </c>
      <c r="N316" s="75">
        <f t="shared" si="17"/>
        <v>0</v>
      </c>
      <c r="O316" s="75">
        <f>O275</f>
        <v>0</v>
      </c>
      <c r="P316" s="75">
        <f t="shared" si="17"/>
        <v>0</v>
      </c>
      <c r="Q316" s="7"/>
    </row>
    <row r="317" spans="1:17">
      <c r="E317" s="6"/>
      <c r="F317" s="6"/>
      <c r="G317" s="41"/>
      <c r="H317" s="41"/>
      <c r="I317" s="41"/>
      <c r="J317" s="6"/>
      <c r="K317" s="6"/>
      <c r="L317" s="6"/>
      <c r="M317" s="6"/>
      <c r="N317" s="6"/>
      <c r="O317" s="6"/>
      <c r="P317" s="6"/>
      <c r="Q317" s="7"/>
    </row>
    <row r="318" spans="1:17">
      <c r="A318" s="52" t="s">
        <v>658</v>
      </c>
      <c r="B318" s="28"/>
      <c r="C318" s="28"/>
      <c r="D318" s="28"/>
      <c r="E318" s="6"/>
      <c r="F318" s="6"/>
      <c r="G318" s="29"/>
      <c r="H318" s="29"/>
      <c r="I318" s="29"/>
      <c r="Q318" s="7"/>
    </row>
    <row r="319" spans="1:17">
      <c r="B319" t="s">
        <v>769</v>
      </c>
      <c r="E319" s="6"/>
      <c r="F319" s="6"/>
      <c r="P319" s="6"/>
      <c r="Q319" s="7"/>
    </row>
    <row r="320" spans="1:17">
      <c r="E320" s="6"/>
      <c r="F320" s="6"/>
      <c r="G320" s="6"/>
      <c r="H320" s="6"/>
      <c r="I320" s="6"/>
      <c r="J320" s="6"/>
      <c r="K320" s="6"/>
      <c r="L320" s="6"/>
      <c r="M320" s="6"/>
      <c r="N320" s="6"/>
      <c r="O320" s="6"/>
      <c r="P320" s="6"/>
      <c r="Q320" s="7"/>
    </row>
    <row r="321" spans="1:17" ht="14" thickBot="1">
      <c r="B321" s="56" t="s">
        <v>788</v>
      </c>
      <c r="C321" s="6"/>
      <c r="D321" s="6"/>
      <c r="E321" s="6"/>
      <c r="G321" s="6"/>
      <c r="H321" s="6"/>
      <c r="I321" s="6"/>
      <c r="J321" s="6"/>
      <c r="K321" s="6"/>
      <c r="L321" s="6"/>
      <c r="M321" s="6"/>
      <c r="N321" s="6"/>
      <c r="O321" s="6"/>
      <c r="P321" s="6"/>
      <c r="Q321" s="7"/>
    </row>
    <row r="322" spans="1:17" ht="16" thickBot="1">
      <c r="B322" s="56"/>
      <c r="C322" s="6"/>
      <c r="D322" s="6" t="s">
        <v>571</v>
      </c>
      <c r="E322" s="127"/>
      <c r="F322" s="99" t="s">
        <v>522</v>
      </c>
      <c r="G322" s="91" t="e">
        <f>0.1*(E198-E180)</f>
        <v>#DIV/0!</v>
      </c>
      <c r="H322" s="92" t="e">
        <f>0.1*(E199-E181)</f>
        <v>#DIV/0!</v>
      </c>
      <c r="I322" s="92" t="e">
        <f>0.1*(E200-E182)</f>
        <v>#DIV/0!</v>
      </c>
      <c r="J322" s="92" t="e">
        <f>0.1*(E201-E183)</f>
        <v>#DIV/0!</v>
      </c>
      <c r="K322" s="92" t="e">
        <f>0.1*(E202-E184)</f>
        <v>#DIV/0!</v>
      </c>
      <c r="L322" s="92" t="e">
        <f>0.1*(E203-E185)</f>
        <v>#DIV/0!</v>
      </c>
      <c r="M322" s="92" t="e">
        <f>0.1*(E204-E186)</f>
        <v>#DIV/0!</v>
      </c>
      <c r="N322" s="92" t="e">
        <f>0.1*(E205-E187)</f>
        <v>#DIV/0!</v>
      </c>
      <c r="O322" s="92" t="e">
        <f>0.1*(E206-E188)</f>
        <v>#DIV/0!</v>
      </c>
      <c r="P322" s="93" t="e">
        <f>0.1*(E207-E189)</f>
        <v>#DIV/0!</v>
      </c>
      <c r="Q322" s="7"/>
    </row>
    <row r="323" spans="1:17">
      <c r="B323" s="56"/>
      <c r="C323" s="6"/>
      <c r="D323" s="6"/>
      <c r="E323" s="6"/>
      <c r="F323" s="41"/>
      <c r="G323" s="6"/>
      <c r="H323" s="6"/>
      <c r="I323" s="6"/>
      <c r="J323" s="6"/>
      <c r="K323" s="6"/>
      <c r="L323" s="6"/>
      <c r="M323" s="6"/>
      <c r="N323" s="6"/>
      <c r="O323" s="6"/>
      <c r="P323" s="6"/>
      <c r="Q323" s="7"/>
    </row>
    <row r="324" spans="1:17">
      <c r="A324" s="52" t="s">
        <v>782</v>
      </c>
      <c r="B324" s="33"/>
      <c r="C324" s="33"/>
      <c r="D324" s="33"/>
      <c r="E324" s="6"/>
      <c r="F324" s="6"/>
      <c r="G324" s="6"/>
      <c r="H324" s="6"/>
      <c r="I324" s="6"/>
      <c r="J324" s="6"/>
      <c r="K324" s="6"/>
      <c r="L324" s="6"/>
      <c r="M324" s="6"/>
      <c r="N324" s="6"/>
      <c r="O324" s="6"/>
      <c r="P324" s="6"/>
      <c r="Q324" s="7"/>
    </row>
    <row r="325" spans="1:17">
      <c r="A325" s="5"/>
      <c r="B325" s="6" t="s">
        <v>792</v>
      </c>
      <c r="C325" s="6"/>
      <c r="D325" s="6"/>
      <c r="E325" s="6"/>
      <c r="F325" s="6"/>
      <c r="Q325" s="7"/>
    </row>
    <row r="326" spans="1:17">
      <c r="A326" s="5"/>
      <c r="B326" s="6"/>
      <c r="C326" s="6"/>
      <c r="D326" s="6"/>
      <c r="E326" s="6"/>
      <c r="F326" s="6"/>
      <c r="G326" s="6"/>
      <c r="H326" s="6"/>
      <c r="I326" s="6"/>
      <c r="J326" s="6"/>
      <c r="K326" s="6"/>
      <c r="L326" s="6"/>
      <c r="M326" s="6"/>
      <c r="N326" s="6"/>
      <c r="O326" s="6"/>
      <c r="Q326" s="7"/>
    </row>
    <row r="327" spans="1:17">
      <c r="A327" s="5"/>
      <c r="B327" s="6" t="s">
        <v>821</v>
      </c>
      <c r="C327" s="6"/>
      <c r="D327" s="6"/>
      <c r="E327" s="6"/>
      <c r="F327" s="6"/>
      <c r="G327" s="6"/>
      <c r="H327" s="6"/>
      <c r="I327" s="6"/>
      <c r="J327" s="6"/>
      <c r="K327" s="6"/>
      <c r="L327" s="6"/>
      <c r="M327" s="6"/>
      <c r="N327" s="6"/>
      <c r="O327" s="6"/>
      <c r="P327" s="6"/>
      <c r="Q327" s="7"/>
    </row>
    <row r="328" spans="1:17">
      <c r="A328" s="5"/>
      <c r="B328" s="6" t="s">
        <v>822</v>
      </c>
      <c r="C328" s="6"/>
      <c r="D328" s="6"/>
      <c r="E328" s="6"/>
      <c r="F328" s="6"/>
      <c r="G328" s="6"/>
      <c r="H328" s="6"/>
      <c r="I328" s="6"/>
      <c r="J328" s="6"/>
      <c r="K328" s="6"/>
      <c r="L328" s="6"/>
      <c r="M328" s="6"/>
      <c r="N328" s="6"/>
      <c r="O328" s="6"/>
      <c r="P328" s="6"/>
      <c r="Q328" s="7"/>
    </row>
    <row r="329" spans="1:17">
      <c r="A329" s="5"/>
      <c r="B329" s="6"/>
      <c r="C329" s="6"/>
      <c r="D329" s="6"/>
      <c r="E329" s="6"/>
      <c r="F329" s="6"/>
      <c r="G329" s="6"/>
      <c r="H329" s="6"/>
      <c r="I329" s="6"/>
      <c r="J329" s="6"/>
      <c r="K329" s="6"/>
      <c r="L329" s="6"/>
      <c r="M329" s="6"/>
      <c r="N329" s="6"/>
      <c r="O329" s="6"/>
      <c r="P329" s="6"/>
      <c r="Q329" s="7"/>
    </row>
    <row r="330" spans="1:17">
      <c r="A330" s="5"/>
      <c r="B330" s="6" t="s">
        <v>823</v>
      </c>
      <c r="C330" s="6"/>
      <c r="D330" s="6"/>
      <c r="E330" s="6"/>
      <c r="F330" s="6"/>
      <c r="G330" s="6"/>
      <c r="H330" s="6"/>
      <c r="I330" s="6"/>
      <c r="J330" s="6"/>
      <c r="K330" s="6"/>
      <c r="L330" s="6"/>
      <c r="M330" s="6"/>
      <c r="N330" s="6"/>
      <c r="O330" s="6"/>
      <c r="P330" s="6"/>
      <c r="Q330" s="7"/>
    </row>
    <row r="331" spans="1:17">
      <c r="A331" s="5"/>
      <c r="B331" s="6"/>
      <c r="C331" s="6"/>
      <c r="D331" s="6"/>
      <c r="E331" s="6"/>
      <c r="F331" s="6"/>
      <c r="G331" s="6"/>
      <c r="H331" s="6"/>
      <c r="I331" s="6"/>
      <c r="J331" s="6"/>
      <c r="K331" s="6"/>
      <c r="L331" s="6"/>
      <c r="M331" s="6"/>
      <c r="N331" s="6"/>
      <c r="O331" s="6"/>
      <c r="P331" s="6"/>
      <c r="Q331" s="7"/>
    </row>
    <row r="332" spans="1:17">
      <c r="A332" s="5"/>
      <c r="B332" s="6"/>
      <c r="C332" s="6"/>
      <c r="D332" s="6"/>
      <c r="E332" s="6"/>
      <c r="F332" s="6"/>
      <c r="G332" s="6"/>
      <c r="H332" s="6"/>
      <c r="I332" s="6"/>
      <c r="J332" s="6"/>
      <c r="K332" s="6"/>
      <c r="L332" s="6"/>
      <c r="M332" s="6"/>
      <c r="N332" s="6"/>
      <c r="O332" s="6"/>
      <c r="P332" s="6"/>
      <c r="Q332" s="7"/>
    </row>
    <row r="333" spans="1:17">
      <c r="A333" s="5"/>
      <c r="B333" s="6"/>
      <c r="C333" s="6"/>
      <c r="D333" s="6"/>
      <c r="E333" s="6"/>
      <c r="F333" s="6"/>
      <c r="G333" s="6"/>
      <c r="H333" s="6"/>
      <c r="I333" s="6"/>
      <c r="J333" s="6"/>
      <c r="K333" s="6"/>
      <c r="L333" s="6"/>
      <c r="M333" s="6"/>
      <c r="N333" s="6"/>
      <c r="O333" s="6"/>
      <c r="P333" s="6"/>
      <c r="Q333" s="7"/>
    </row>
    <row r="334" spans="1:17" ht="14" thickBot="1">
      <c r="A334" s="5"/>
      <c r="B334" s="56" t="s">
        <v>708</v>
      </c>
      <c r="C334" s="6"/>
      <c r="D334" s="6"/>
      <c r="E334" s="6"/>
      <c r="G334" s="6"/>
      <c r="H334" s="6"/>
      <c r="I334" s="6"/>
      <c r="J334" s="6"/>
      <c r="K334" s="6"/>
      <c r="L334" s="6"/>
      <c r="M334" s="6"/>
      <c r="N334" s="6"/>
      <c r="O334" s="6"/>
      <c r="P334" s="6"/>
      <c r="Q334" s="7"/>
    </row>
    <row r="335" spans="1:17" ht="16" thickBot="1">
      <c r="A335" s="5"/>
      <c r="B335" s="6"/>
      <c r="C335" s="6"/>
      <c r="D335" s="6" t="s">
        <v>571</v>
      </c>
      <c r="E335" s="25"/>
      <c r="F335" s="99" t="s">
        <v>619</v>
      </c>
      <c r="G335" s="91" t="e">
        <f>(G$278/$E180*(G$322))</f>
        <v>#DIV/0!</v>
      </c>
      <c r="H335" s="92" t="e">
        <f>(H$278/$E181*(H$322))</f>
        <v>#DIV/0!</v>
      </c>
      <c r="I335" s="92" t="e">
        <f>(I$278/$E182*(I$322))</f>
        <v>#DIV/0!</v>
      </c>
      <c r="J335" s="92" t="e">
        <f>(J$278/$E183*(J$322))</f>
        <v>#DIV/0!</v>
      </c>
      <c r="K335" s="92" t="e">
        <f>(K$278/$E184*(K$322))</f>
        <v>#DIV/0!</v>
      </c>
      <c r="L335" s="92" t="e">
        <f>(L$278/$E185*(L$322))</f>
        <v>#DIV/0!</v>
      </c>
      <c r="M335" s="92" t="e">
        <f>(M$278/$E186*(M$322))</f>
        <v>#DIV/0!</v>
      </c>
      <c r="N335" s="92" t="e">
        <f>(N$278/$E187*(N$322))</f>
        <v>#DIV/0!</v>
      </c>
      <c r="O335" s="92" t="e">
        <f>(O$278/$E188*(O$322))</f>
        <v>#DIV/0!</v>
      </c>
      <c r="P335" s="93" t="e">
        <f>(P$278/$E189*(P$322))</f>
        <v>#DIV/0!</v>
      </c>
      <c r="Q335" s="7"/>
    </row>
    <row r="336" spans="1:17">
      <c r="A336" s="5"/>
      <c r="B336" s="6"/>
      <c r="C336" s="6"/>
      <c r="D336" s="6"/>
      <c r="E336" s="6"/>
      <c r="F336" s="6"/>
      <c r="G336" s="6"/>
      <c r="H336" s="6"/>
      <c r="I336" s="6"/>
      <c r="J336" s="6"/>
      <c r="K336" s="6"/>
      <c r="L336" s="6"/>
      <c r="M336" s="6"/>
      <c r="N336" s="6"/>
      <c r="O336" s="6"/>
      <c r="P336" s="6"/>
      <c r="Q336" s="7"/>
    </row>
    <row r="337" spans="1:17">
      <c r="A337" s="49" t="s">
        <v>789</v>
      </c>
      <c r="B337" s="6"/>
      <c r="C337" s="6"/>
      <c r="D337" s="6"/>
      <c r="E337" s="38" t="s">
        <v>642</v>
      </c>
      <c r="F337" s="38"/>
      <c r="G337" s="38" t="s">
        <v>781</v>
      </c>
      <c r="H337" s="38"/>
      <c r="I337" s="6"/>
      <c r="J337" s="6"/>
      <c r="K337" s="6"/>
      <c r="L337" s="6"/>
      <c r="M337" s="6"/>
      <c r="N337" s="6"/>
      <c r="O337" s="6"/>
      <c r="P337" s="6"/>
      <c r="Q337" s="7"/>
    </row>
    <row r="338" spans="1:17">
      <c r="A338" s="52" t="s">
        <v>780</v>
      </c>
      <c r="B338" s="33"/>
      <c r="C338" s="33"/>
      <c r="D338" s="6"/>
      <c r="E338" s="6" t="s">
        <v>737</v>
      </c>
      <c r="F338" s="6"/>
      <c r="H338" s="6"/>
      <c r="I338" s="6"/>
      <c r="J338" s="6"/>
      <c r="K338" s="6"/>
      <c r="L338" s="6"/>
      <c r="M338" s="6"/>
      <c r="N338" s="6"/>
      <c r="O338" s="6"/>
      <c r="P338" s="6"/>
      <c r="Q338" s="7"/>
    </row>
    <row r="339" spans="1:17">
      <c r="A339" s="52" t="s">
        <v>352</v>
      </c>
      <c r="B339" s="33"/>
      <c r="C339" s="33"/>
      <c r="D339" s="6"/>
      <c r="E339" s="6"/>
      <c r="F339" s="6"/>
      <c r="H339" s="6"/>
      <c r="I339" s="6"/>
      <c r="J339" s="6"/>
      <c r="K339" s="6"/>
      <c r="L339" s="6"/>
      <c r="M339" s="6"/>
      <c r="N339" s="6"/>
      <c r="O339" s="6"/>
      <c r="P339" s="6"/>
      <c r="Q339" s="7"/>
    </row>
    <row r="340" spans="1:17">
      <c r="A340" s="5"/>
      <c r="B340" s="6" t="s">
        <v>645</v>
      </c>
      <c r="C340" s="6"/>
      <c r="E340" s="131"/>
      <c r="F340" s="130" t="s">
        <v>753</v>
      </c>
      <c r="G340" s="131"/>
      <c r="H340" s="132"/>
      <c r="I340" s="132"/>
      <c r="J340" s="132"/>
      <c r="K340" s="132"/>
      <c r="L340" s="132"/>
      <c r="M340" s="132"/>
      <c r="N340" s="132"/>
      <c r="O340" s="132"/>
      <c r="P340" s="133"/>
      <c r="Q340" s="7"/>
    </row>
    <row r="341" spans="1:17">
      <c r="A341" s="5"/>
      <c r="B341" s="6" t="s">
        <v>644</v>
      </c>
      <c r="C341" s="6"/>
      <c r="E341" s="134"/>
      <c r="F341" s="6"/>
      <c r="G341" s="120"/>
      <c r="H341" s="134"/>
      <c r="I341" s="134"/>
      <c r="J341" s="134"/>
      <c r="K341" s="134"/>
      <c r="L341" s="134"/>
      <c r="M341" s="134"/>
      <c r="N341" s="134"/>
      <c r="O341" s="134"/>
      <c r="P341" s="134"/>
      <c r="Q341" s="7"/>
    </row>
    <row r="342" spans="1:17">
      <c r="A342" s="5"/>
      <c r="B342" s="6" t="s">
        <v>835</v>
      </c>
      <c r="C342" s="6"/>
      <c r="D342" s="6"/>
      <c r="E342" s="127"/>
      <c r="F342" s="33" t="s">
        <v>779</v>
      </c>
      <c r="G342" s="127"/>
      <c r="H342" s="132"/>
      <c r="I342" s="132"/>
      <c r="J342" s="132"/>
      <c r="K342" s="132"/>
      <c r="L342" s="132"/>
      <c r="M342" s="132"/>
      <c r="N342" s="132"/>
      <c r="O342" s="132"/>
      <c r="P342" s="133"/>
      <c r="Q342" s="7"/>
    </row>
    <row r="343" spans="1:17">
      <c r="A343" s="5"/>
      <c r="B343" s="6" t="s">
        <v>755</v>
      </c>
      <c r="C343" s="6"/>
      <c r="D343" s="6"/>
      <c r="E343" s="127"/>
      <c r="F343" s="33" t="s">
        <v>649</v>
      </c>
      <c r="G343" s="127"/>
      <c r="H343" s="135"/>
      <c r="I343" s="135"/>
      <c r="J343" s="135"/>
      <c r="K343" s="135"/>
      <c r="L343" s="135"/>
      <c r="M343" s="135"/>
      <c r="N343" s="135"/>
      <c r="O343" s="135"/>
      <c r="P343" s="136"/>
      <c r="Q343" s="7"/>
    </row>
    <row r="344" spans="1:17" ht="14" thickBot="1">
      <c r="B344" s="6"/>
      <c r="C344" s="6"/>
      <c r="D344" s="6"/>
      <c r="E344" s="41"/>
      <c r="F344" s="6"/>
      <c r="H344" s="6"/>
      <c r="I344" s="6"/>
      <c r="J344" s="6"/>
      <c r="K344" s="6"/>
      <c r="L344" s="6"/>
      <c r="M344" s="6"/>
      <c r="N344" s="6"/>
      <c r="O344" s="6"/>
      <c r="P344" s="6"/>
      <c r="Q344" s="7"/>
    </row>
    <row r="345" spans="1:17" ht="14" thickBot="1">
      <c r="A345" s="5"/>
      <c r="B345" s="41" t="s">
        <v>761</v>
      </c>
      <c r="C345" s="6"/>
      <c r="D345" s="6"/>
      <c r="E345" s="76">
        <f>IF(E340=0,0,E343+E342)</f>
        <v>0</v>
      </c>
      <c r="F345" s="6"/>
      <c r="G345" s="76">
        <f>IF(G340=0,0,G343+G342)</f>
        <v>0</v>
      </c>
      <c r="H345" s="76">
        <f>IF(H340=0,0,H343+H342)</f>
        <v>0</v>
      </c>
      <c r="I345" s="76">
        <f t="shared" ref="I345:P345" si="18">IF(I340=0,0,I343+I342)</f>
        <v>0</v>
      </c>
      <c r="J345" s="76">
        <f t="shared" si="18"/>
        <v>0</v>
      </c>
      <c r="K345" s="76">
        <f t="shared" si="18"/>
        <v>0</v>
      </c>
      <c r="L345" s="76">
        <f t="shared" si="18"/>
        <v>0</v>
      </c>
      <c r="M345" s="76">
        <f t="shared" si="18"/>
        <v>0</v>
      </c>
      <c r="N345" s="76">
        <f t="shared" si="18"/>
        <v>0</v>
      </c>
      <c r="O345" s="76">
        <f t="shared" si="18"/>
        <v>0</v>
      </c>
      <c r="P345" s="76">
        <f t="shared" si="18"/>
        <v>0</v>
      </c>
      <c r="Q345" s="7"/>
    </row>
    <row r="346" spans="1:17">
      <c r="A346" s="8"/>
      <c r="B346" s="9"/>
      <c r="C346" s="9"/>
      <c r="D346" s="9"/>
      <c r="E346" s="9"/>
      <c r="F346" s="9"/>
      <c r="G346" s="9"/>
      <c r="H346" s="9"/>
      <c r="I346" s="9"/>
      <c r="J346" s="9"/>
      <c r="K346" s="9"/>
      <c r="L346" s="9"/>
      <c r="M346" s="9"/>
      <c r="N346" s="9"/>
      <c r="O346" s="9"/>
      <c r="P346" s="9"/>
      <c r="Q346" s="10"/>
    </row>
  </sheetData>
  <sheetProtection password="B92E" sheet="1" objects="1" scenarios="1"/>
  <phoneticPr fontId="48" type="noConversion"/>
  <pageMargins left="0.75" right="0.75" top="1" bottom="1" header="0.5" footer="0.5"/>
  <drawing r:id="rId1"/>
  <legacyDrawing r:id="rId2"/>
  <oleObjects>
    <oleObject progId="Equation.3" shapeId="1025" r:id="rId3"/>
    <oleObject progId="Equation.3" shapeId="1027" r:id="rId4"/>
    <oleObject progId="Equation.3" shapeId="1028" r:id="rId5"/>
    <oleObject progId="Equation.3" shapeId="1029" r:id="rId6"/>
    <oleObject progId="Equation.3" shapeId="1030" r:id="rId7"/>
    <oleObject progId="Equation.3" shapeId="1035" r:id="rId8"/>
    <oleObject progId="Equation.3" shapeId="1036" r:id="rId9"/>
    <oleObject progId="Word.Document.12" shapeId="1037" r:id="rId10"/>
    <oleObject progId="Equation.3" shapeId="1050" r:id="rId11"/>
  </oleObject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INTRODUCTION+DISCLAIMERS</vt:lpstr>
      <vt:lpstr>Summary</vt:lpstr>
      <vt:lpstr>PE ADJS SIMPLE</vt:lpstr>
      <vt:lpstr>STAT 1 CALCS - IGNORE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Hall</dc:creator>
  <cp:lastModifiedBy>Sue Hall</cp:lastModifiedBy>
  <dcterms:created xsi:type="dcterms:W3CDTF">2013-04-16T21:19:59Z</dcterms:created>
  <dcterms:modified xsi:type="dcterms:W3CDTF">2015-12-08T21:45:02Z</dcterms:modified>
</cp:coreProperties>
</file>